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showInkAnnotation="0" autoCompressPictures="0"/>
  <bookViews>
    <workbookView xWindow="1960" yWindow="0" windowWidth="19760" windowHeight="15360" tabRatio="500"/>
  </bookViews>
  <sheets>
    <sheet name="APP-MPS" sheetId="1" r:id="rId1"/>
    <sheet name="NWGMRP" sheetId="2" r:id="rId2"/>
    <sheet name="DSHMRP" sheetId="3" r:id="rId3"/>
    <sheet name="Cap_InvCost" sheetId="4" r:id="rId4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6" i="4" l="1"/>
  <c r="C4" i="4"/>
  <c r="D4" i="4"/>
  <c r="E4" i="4"/>
  <c r="H4" i="4"/>
  <c r="F4" i="4"/>
  <c r="G4" i="4"/>
  <c r="I4" i="4"/>
  <c r="C7" i="4"/>
  <c r="D7" i="4"/>
  <c r="E7" i="4"/>
  <c r="H7" i="4"/>
  <c r="I8" i="4"/>
  <c r="B12" i="4"/>
  <c r="C11" i="2"/>
  <c r="C5" i="1"/>
  <c r="B37" i="1"/>
  <c r="C37" i="1"/>
  <c r="F49" i="1"/>
  <c r="H3" i="2"/>
  <c r="B49" i="1"/>
  <c r="D3" i="2"/>
  <c r="D6" i="2"/>
  <c r="D7" i="2"/>
  <c r="D5" i="2"/>
  <c r="C49" i="1"/>
  <c r="E3" i="2"/>
  <c r="E6" i="2"/>
  <c r="E7" i="2"/>
  <c r="E5" i="2"/>
  <c r="D49" i="1"/>
  <c r="F3" i="2"/>
  <c r="F6" i="2"/>
  <c r="F7" i="2"/>
  <c r="F5" i="2"/>
  <c r="E49" i="1"/>
  <c r="G3" i="2"/>
  <c r="G6" i="2"/>
  <c r="G7" i="2"/>
  <c r="G5" i="2"/>
  <c r="H6" i="2"/>
  <c r="H7" i="2"/>
  <c r="F8" i="2"/>
  <c r="F15" i="2"/>
  <c r="D8" i="2"/>
  <c r="D15" i="2"/>
  <c r="D18" i="2"/>
  <c r="D19" i="2"/>
  <c r="D17" i="2"/>
  <c r="E8" i="2"/>
  <c r="E15" i="2"/>
  <c r="E18" i="2"/>
  <c r="E19" i="2"/>
  <c r="E17" i="2"/>
  <c r="F18" i="2"/>
  <c r="F19" i="2"/>
  <c r="E20" i="2"/>
  <c r="G49" i="1"/>
  <c r="I3" i="2"/>
  <c r="H5" i="2"/>
  <c r="I6" i="2"/>
  <c r="I7" i="2"/>
  <c r="G8" i="2"/>
  <c r="G27" i="2"/>
  <c r="D27" i="2"/>
  <c r="D30" i="2"/>
  <c r="D31" i="2"/>
  <c r="D29" i="2"/>
  <c r="E27" i="2"/>
  <c r="E30" i="2"/>
  <c r="E31" i="2"/>
  <c r="E29" i="2"/>
  <c r="F27" i="2"/>
  <c r="F30" i="2"/>
  <c r="F31" i="2"/>
  <c r="F29" i="2"/>
  <c r="G30" i="2"/>
  <c r="G31" i="2"/>
  <c r="E32" i="2"/>
  <c r="F39" i="2"/>
  <c r="D39" i="2"/>
  <c r="D42" i="2"/>
  <c r="D43" i="2"/>
  <c r="D41" i="2"/>
  <c r="E39" i="2"/>
  <c r="E42" i="2"/>
  <c r="E43" i="2"/>
  <c r="E41" i="2"/>
  <c r="F42" i="2"/>
  <c r="F43" i="2"/>
  <c r="E44" i="2"/>
  <c r="E50" i="1"/>
  <c r="G3" i="3"/>
  <c r="B50" i="1"/>
  <c r="D3" i="3"/>
  <c r="D6" i="3"/>
  <c r="D7" i="3"/>
  <c r="D5" i="3"/>
  <c r="C50" i="1"/>
  <c r="E3" i="3"/>
  <c r="E6" i="3"/>
  <c r="E7" i="3"/>
  <c r="E5" i="3"/>
  <c r="D50" i="1"/>
  <c r="F3" i="3"/>
  <c r="F6" i="3"/>
  <c r="F7" i="3"/>
  <c r="F5" i="3"/>
  <c r="G6" i="3"/>
  <c r="G7" i="3"/>
  <c r="F8" i="3"/>
  <c r="F15" i="3"/>
  <c r="D8" i="3"/>
  <c r="D15" i="3"/>
  <c r="D18" i="3"/>
  <c r="D19" i="3"/>
  <c r="D17" i="3"/>
  <c r="E8" i="3"/>
  <c r="E15" i="3"/>
  <c r="E18" i="3"/>
  <c r="E19" i="3"/>
  <c r="E17" i="3"/>
  <c r="F18" i="3"/>
  <c r="F19" i="3"/>
  <c r="E20" i="3"/>
  <c r="F50" i="1"/>
  <c r="H3" i="3"/>
  <c r="G5" i="3"/>
  <c r="H6" i="3"/>
  <c r="H7" i="3"/>
  <c r="G8" i="3"/>
  <c r="G27" i="3"/>
  <c r="D27" i="3"/>
  <c r="D30" i="3"/>
  <c r="D31" i="3"/>
  <c r="D29" i="3"/>
  <c r="E27" i="3"/>
  <c r="E30" i="3"/>
  <c r="E31" i="3"/>
  <c r="E29" i="3"/>
  <c r="F27" i="3"/>
  <c r="F30" i="3"/>
  <c r="F31" i="3"/>
  <c r="F29" i="3"/>
  <c r="G30" i="3"/>
  <c r="G31" i="3"/>
  <c r="E32" i="3"/>
  <c r="F39" i="3"/>
  <c r="D39" i="3"/>
  <c r="D42" i="3"/>
  <c r="D43" i="3"/>
  <c r="D41" i="3"/>
  <c r="E39" i="3"/>
  <c r="E42" i="3"/>
  <c r="E43" i="3"/>
  <c r="E41" i="3"/>
  <c r="F42" i="3"/>
  <c r="F43" i="3"/>
  <c r="E44" i="3"/>
  <c r="E63" i="2"/>
  <c r="D20" i="2"/>
  <c r="D32" i="2"/>
  <c r="D44" i="2"/>
  <c r="D20" i="3"/>
  <c r="D32" i="3"/>
  <c r="D44" i="3"/>
  <c r="D63" i="2"/>
  <c r="D66" i="2"/>
  <c r="D67" i="2"/>
  <c r="D65" i="2"/>
  <c r="E66" i="2"/>
  <c r="E67" i="2"/>
  <c r="C68" i="2"/>
  <c r="C70" i="2"/>
  <c r="E51" i="2"/>
  <c r="D51" i="2"/>
  <c r="D54" i="2"/>
  <c r="D55" i="2"/>
  <c r="D53" i="2"/>
  <c r="E54" i="2"/>
  <c r="E55" i="2"/>
  <c r="C56" i="2"/>
  <c r="C58" i="2"/>
  <c r="C77" i="2"/>
  <c r="B20" i="4"/>
  <c r="D45" i="3"/>
  <c r="E45" i="3"/>
  <c r="G39" i="3"/>
  <c r="F41" i="3"/>
  <c r="G42" i="3"/>
  <c r="G43" i="3"/>
  <c r="F44" i="3"/>
  <c r="F45" i="3"/>
  <c r="G50" i="1"/>
  <c r="I3" i="3"/>
  <c r="H5" i="3"/>
  <c r="I6" i="3"/>
  <c r="I7" i="3"/>
  <c r="H8" i="3"/>
  <c r="H39" i="3"/>
  <c r="G41" i="3"/>
  <c r="H42" i="3"/>
  <c r="H43" i="3"/>
  <c r="G44" i="3"/>
  <c r="G45" i="3"/>
  <c r="H50" i="1"/>
  <c r="J3" i="3"/>
  <c r="I5" i="3"/>
  <c r="J6" i="3"/>
  <c r="J7" i="3"/>
  <c r="I8" i="3"/>
  <c r="I39" i="3"/>
  <c r="H41" i="3"/>
  <c r="I42" i="3"/>
  <c r="I43" i="3"/>
  <c r="H44" i="3"/>
  <c r="H45" i="3"/>
  <c r="I50" i="1"/>
  <c r="K3" i="3"/>
  <c r="J5" i="3"/>
  <c r="K6" i="3"/>
  <c r="K7" i="3"/>
  <c r="J8" i="3"/>
  <c r="J39" i="3"/>
  <c r="I41" i="3"/>
  <c r="J42" i="3"/>
  <c r="J43" i="3"/>
  <c r="I44" i="3"/>
  <c r="I45" i="3"/>
  <c r="J50" i="1"/>
  <c r="L3" i="3"/>
  <c r="K5" i="3"/>
  <c r="L6" i="3"/>
  <c r="L7" i="3"/>
  <c r="K8" i="3"/>
  <c r="K39" i="3"/>
  <c r="J41" i="3"/>
  <c r="K42" i="3"/>
  <c r="K43" i="3"/>
  <c r="J44" i="3"/>
  <c r="J45" i="3"/>
  <c r="K50" i="1"/>
  <c r="M3" i="3"/>
  <c r="L5" i="3"/>
  <c r="M6" i="3"/>
  <c r="M7" i="3"/>
  <c r="L8" i="3"/>
  <c r="L39" i="3"/>
  <c r="K41" i="3"/>
  <c r="L42" i="3"/>
  <c r="L43" i="3"/>
  <c r="K44" i="3"/>
  <c r="K45" i="3"/>
  <c r="L50" i="1"/>
  <c r="N3" i="3"/>
  <c r="M5" i="3"/>
  <c r="N6" i="3"/>
  <c r="N7" i="3"/>
  <c r="M8" i="3"/>
  <c r="M39" i="3"/>
  <c r="L41" i="3"/>
  <c r="M42" i="3"/>
  <c r="M43" i="3"/>
  <c r="L44" i="3"/>
  <c r="L45" i="3"/>
  <c r="M50" i="1"/>
  <c r="O3" i="3"/>
  <c r="N5" i="3"/>
  <c r="O6" i="3"/>
  <c r="O7" i="3"/>
  <c r="N8" i="3"/>
  <c r="N39" i="3"/>
  <c r="M41" i="3"/>
  <c r="N42" i="3"/>
  <c r="N43" i="3"/>
  <c r="M44" i="3"/>
  <c r="M45" i="3"/>
  <c r="N41" i="3"/>
  <c r="O42" i="3"/>
  <c r="O43" i="3"/>
  <c r="N44" i="3"/>
  <c r="N45" i="3"/>
  <c r="D33" i="3"/>
  <c r="E33" i="3"/>
  <c r="H27" i="3"/>
  <c r="G29" i="3"/>
  <c r="H30" i="3"/>
  <c r="H31" i="3"/>
  <c r="F32" i="3"/>
  <c r="F33" i="3"/>
  <c r="I27" i="3"/>
  <c r="H29" i="3"/>
  <c r="I30" i="3"/>
  <c r="I31" i="3"/>
  <c r="G32" i="3"/>
  <c r="G33" i="3"/>
  <c r="J27" i="3"/>
  <c r="I29" i="3"/>
  <c r="J30" i="3"/>
  <c r="J31" i="3"/>
  <c r="H32" i="3"/>
  <c r="H33" i="3"/>
  <c r="K27" i="3"/>
  <c r="J29" i="3"/>
  <c r="K30" i="3"/>
  <c r="K31" i="3"/>
  <c r="I32" i="3"/>
  <c r="I33" i="3"/>
  <c r="L27" i="3"/>
  <c r="K29" i="3"/>
  <c r="L30" i="3"/>
  <c r="L31" i="3"/>
  <c r="J32" i="3"/>
  <c r="J33" i="3"/>
  <c r="M27" i="3"/>
  <c r="L29" i="3"/>
  <c r="M30" i="3"/>
  <c r="M31" i="3"/>
  <c r="K32" i="3"/>
  <c r="K33" i="3"/>
  <c r="N27" i="3"/>
  <c r="M29" i="3"/>
  <c r="N30" i="3"/>
  <c r="N31" i="3"/>
  <c r="L32" i="3"/>
  <c r="L33" i="3"/>
  <c r="N29" i="3"/>
  <c r="O30" i="3"/>
  <c r="O31" i="3"/>
  <c r="M32" i="3"/>
  <c r="M33" i="3"/>
  <c r="D21" i="3"/>
  <c r="E21" i="3"/>
  <c r="G15" i="3"/>
  <c r="F17" i="3"/>
  <c r="G18" i="3"/>
  <c r="G19" i="3"/>
  <c r="F20" i="3"/>
  <c r="F21" i="3"/>
  <c r="H15" i="3"/>
  <c r="G17" i="3"/>
  <c r="H18" i="3"/>
  <c r="H19" i="3"/>
  <c r="G20" i="3"/>
  <c r="G21" i="3"/>
  <c r="I15" i="3"/>
  <c r="H17" i="3"/>
  <c r="I18" i="3"/>
  <c r="I19" i="3"/>
  <c r="H20" i="3"/>
  <c r="H21" i="3"/>
  <c r="J15" i="3"/>
  <c r="I17" i="3"/>
  <c r="J18" i="3"/>
  <c r="J19" i="3"/>
  <c r="I20" i="3"/>
  <c r="I21" i="3"/>
  <c r="K15" i="3"/>
  <c r="J17" i="3"/>
  <c r="K18" i="3"/>
  <c r="K19" i="3"/>
  <c r="J20" i="3"/>
  <c r="J21" i="3"/>
  <c r="L15" i="3"/>
  <c r="K17" i="3"/>
  <c r="L18" i="3"/>
  <c r="L19" i="3"/>
  <c r="K20" i="3"/>
  <c r="K21" i="3"/>
  <c r="M15" i="3"/>
  <c r="L17" i="3"/>
  <c r="M18" i="3"/>
  <c r="M19" i="3"/>
  <c r="L20" i="3"/>
  <c r="L21" i="3"/>
  <c r="N15" i="3"/>
  <c r="M17" i="3"/>
  <c r="N18" i="3"/>
  <c r="N19" i="3"/>
  <c r="M20" i="3"/>
  <c r="M21" i="3"/>
  <c r="N17" i="3"/>
  <c r="O18" i="3"/>
  <c r="O19" i="3"/>
  <c r="N20" i="3"/>
  <c r="N21" i="3"/>
  <c r="D21" i="2"/>
  <c r="E21" i="2"/>
  <c r="G15" i="2"/>
  <c r="F17" i="2"/>
  <c r="G18" i="2"/>
  <c r="G19" i="2"/>
  <c r="F20" i="2"/>
  <c r="F21" i="2"/>
  <c r="H49" i="1"/>
  <c r="J3" i="2"/>
  <c r="I5" i="2"/>
  <c r="J6" i="2"/>
  <c r="J7" i="2"/>
  <c r="H8" i="2"/>
  <c r="H15" i="2"/>
  <c r="G17" i="2"/>
  <c r="H18" i="2"/>
  <c r="H19" i="2"/>
  <c r="G20" i="2"/>
  <c r="G21" i="2"/>
  <c r="I49" i="1"/>
  <c r="K3" i="2"/>
  <c r="J5" i="2"/>
  <c r="K6" i="2"/>
  <c r="K7" i="2"/>
  <c r="I8" i="2"/>
  <c r="I15" i="2"/>
  <c r="H17" i="2"/>
  <c r="I18" i="2"/>
  <c r="I19" i="2"/>
  <c r="H20" i="2"/>
  <c r="H21" i="2"/>
  <c r="J49" i="1"/>
  <c r="L3" i="2"/>
  <c r="K5" i="2"/>
  <c r="L6" i="2"/>
  <c r="L7" i="2"/>
  <c r="J8" i="2"/>
  <c r="J15" i="2"/>
  <c r="I17" i="2"/>
  <c r="J18" i="2"/>
  <c r="J19" i="2"/>
  <c r="I20" i="2"/>
  <c r="I21" i="2"/>
  <c r="K49" i="1"/>
  <c r="M3" i="2"/>
  <c r="L5" i="2"/>
  <c r="M6" i="2"/>
  <c r="M7" i="2"/>
  <c r="K8" i="2"/>
  <c r="K15" i="2"/>
  <c r="J17" i="2"/>
  <c r="K18" i="2"/>
  <c r="K19" i="2"/>
  <c r="J20" i="2"/>
  <c r="J21" i="2"/>
  <c r="L49" i="1"/>
  <c r="N3" i="2"/>
  <c r="M5" i="2"/>
  <c r="N6" i="2"/>
  <c r="N7" i="2"/>
  <c r="L8" i="2"/>
  <c r="L15" i="2"/>
  <c r="K17" i="2"/>
  <c r="L18" i="2"/>
  <c r="L19" i="2"/>
  <c r="K20" i="2"/>
  <c r="K21" i="2"/>
  <c r="M49" i="1"/>
  <c r="O3" i="2"/>
  <c r="N5" i="2"/>
  <c r="O6" i="2"/>
  <c r="O7" i="2"/>
  <c r="M8" i="2"/>
  <c r="M15" i="2"/>
  <c r="L17" i="2"/>
  <c r="M18" i="2"/>
  <c r="M19" i="2"/>
  <c r="L20" i="2"/>
  <c r="L21" i="2"/>
  <c r="M17" i="2"/>
  <c r="N18" i="2"/>
  <c r="N19" i="2"/>
  <c r="M20" i="2"/>
  <c r="M21" i="2"/>
  <c r="N17" i="2"/>
  <c r="O18" i="2"/>
  <c r="O19" i="2"/>
  <c r="N20" i="2"/>
  <c r="N21" i="2"/>
  <c r="D33" i="2"/>
  <c r="E33" i="2"/>
  <c r="H27" i="2"/>
  <c r="G29" i="2"/>
  <c r="H30" i="2"/>
  <c r="H31" i="2"/>
  <c r="F32" i="2"/>
  <c r="F33" i="2"/>
  <c r="I27" i="2"/>
  <c r="H29" i="2"/>
  <c r="I30" i="2"/>
  <c r="I31" i="2"/>
  <c r="G32" i="2"/>
  <c r="G33" i="2"/>
  <c r="J27" i="2"/>
  <c r="I29" i="2"/>
  <c r="J30" i="2"/>
  <c r="J31" i="2"/>
  <c r="H32" i="2"/>
  <c r="H33" i="2"/>
  <c r="K27" i="2"/>
  <c r="J29" i="2"/>
  <c r="K30" i="2"/>
  <c r="K31" i="2"/>
  <c r="I32" i="2"/>
  <c r="I33" i="2"/>
  <c r="L27" i="2"/>
  <c r="K29" i="2"/>
  <c r="L30" i="2"/>
  <c r="L31" i="2"/>
  <c r="J32" i="2"/>
  <c r="J33" i="2"/>
  <c r="M27" i="2"/>
  <c r="L29" i="2"/>
  <c r="M30" i="2"/>
  <c r="M31" i="2"/>
  <c r="K32" i="2"/>
  <c r="K33" i="2"/>
  <c r="M29" i="2"/>
  <c r="N30" i="2"/>
  <c r="N31" i="2"/>
  <c r="L32" i="2"/>
  <c r="L33" i="2"/>
  <c r="N29" i="2"/>
  <c r="O30" i="2"/>
  <c r="O31" i="2"/>
  <c r="M32" i="2"/>
  <c r="M33" i="2"/>
  <c r="D45" i="2"/>
  <c r="E45" i="2"/>
  <c r="G39" i="2"/>
  <c r="F41" i="2"/>
  <c r="G42" i="2"/>
  <c r="G43" i="2"/>
  <c r="F44" i="2"/>
  <c r="F45" i="2"/>
  <c r="H39" i="2"/>
  <c r="G41" i="2"/>
  <c r="H42" i="2"/>
  <c r="H43" i="2"/>
  <c r="G44" i="2"/>
  <c r="G45" i="2"/>
  <c r="I39" i="2"/>
  <c r="H41" i="2"/>
  <c r="I42" i="2"/>
  <c r="I43" i="2"/>
  <c r="H44" i="2"/>
  <c r="H45" i="2"/>
  <c r="J39" i="2"/>
  <c r="I41" i="2"/>
  <c r="J42" i="2"/>
  <c r="J43" i="2"/>
  <c r="I44" i="2"/>
  <c r="I45" i="2"/>
  <c r="K39" i="2"/>
  <c r="J41" i="2"/>
  <c r="K42" i="2"/>
  <c r="K43" i="2"/>
  <c r="J44" i="2"/>
  <c r="J45" i="2"/>
  <c r="L39" i="2"/>
  <c r="K41" i="2"/>
  <c r="L42" i="2"/>
  <c r="L43" i="2"/>
  <c r="K44" i="2"/>
  <c r="K45" i="2"/>
  <c r="M39" i="2"/>
  <c r="L41" i="2"/>
  <c r="M42" i="2"/>
  <c r="M43" i="2"/>
  <c r="L44" i="2"/>
  <c r="L45" i="2"/>
  <c r="M41" i="2"/>
  <c r="N42" i="2"/>
  <c r="N43" i="2"/>
  <c r="M44" i="2"/>
  <c r="M45" i="2"/>
  <c r="N41" i="2"/>
  <c r="O42" i="2"/>
  <c r="O43" i="2"/>
  <c r="N44" i="2"/>
  <c r="N45" i="2"/>
  <c r="F63" i="2"/>
  <c r="E65" i="2"/>
  <c r="F66" i="2"/>
  <c r="F67" i="2"/>
  <c r="D68" i="2"/>
  <c r="D69" i="2"/>
  <c r="G63" i="2"/>
  <c r="F65" i="2"/>
  <c r="G66" i="2"/>
  <c r="G67" i="2"/>
  <c r="E68" i="2"/>
  <c r="E69" i="2"/>
  <c r="H63" i="2"/>
  <c r="G65" i="2"/>
  <c r="H66" i="2"/>
  <c r="H67" i="2"/>
  <c r="F68" i="2"/>
  <c r="F69" i="2"/>
  <c r="I63" i="2"/>
  <c r="H65" i="2"/>
  <c r="I66" i="2"/>
  <c r="I67" i="2"/>
  <c r="G68" i="2"/>
  <c r="G69" i="2"/>
  <c r="J63" i="2"/>
  <c r="I65" i="2"/>
  <c r="J66" i="2"/>
  <c r="J67" i="2"/>
  <c r="H68" i="2"/>
  <c r="H69" i="2"/>
  <c r="K63" i="2"/>
  <c r="J65" i="2"/>
  <c r="K66" i="2"/>
  <c r="K67" i="2"/>
  <c r="I68" i="2"/>
  <c r="I69" i="2"/>
  <c r="L63" i="2"/>
  <c r="K65" i="2"/>
  <c r="L66" i="2"/>
  <c r="L67" i="2"/>
  <c r="J68" i="2"/>
  <c r="J69" i="2"/>
  <c r="M63" i="2"/>
  <c r="L65" i="2"/>
  <c r="M66" i="2"/>
  <c r="M67" i="2"/>
  <c r="K68" i="2"/>
  <c r="K69" i="2"/>
  <c r="N63" i="2"/>
  <c r="M65" i="2"/>
  <c r="N66" i="2"/>
  <c r="N67" i="2"/>
  <c r="L68" i="2"/>
  <c r="L69" i="2"/>
  <c r="N65" i="2"/>
  <c r="O66" i="2"/>
  <c r="O67" i="2"/>
  <c r="M68" i="2"/>
  <c r="M69" i="2"/>
  <c r="F51" i="2"/>
  <c r="E53" i="2"/>
  <c r="F54" i="2"/>
  <c r="F55" i="2"/>
  <c r="D56" i="2"/>
  <c r="D57" i="2"/>
  <c r="G51" i="2"/>
  <c r="F53" i="2"/>
  <c r="G54" i="2"/>
  <c r="G55" i="2"/>
  <c r="E56" i="2"/>
  <c r="E57" i="2"/>
  <c r="H51" i="2"/>
  <c r="G53" i="2"/>
  <c r="H54" i="2"/>
  <c r="H55" i="2"/>
  <c r="F56" i="2"/>
  <c r="F57" i="2"/>
  <c r="I51" i="2"/>
  <c r="H53" i="2"/>
  <c r="I54" i="2"/>
  <c r="I55" i="2"/>
  <c r="G56" i="2"/>
  <c r="G57" i="2"/>
  <c r="J51" i="2"/>
  <c r="I53" i="2"/>
  <c r="J54" i="2"/>
  <c r="J55" i="2"/>
  <c r="H56" i="2"/>
  <c r="H57" i="2"/>
  <c r="K51" i="2"/>
  <c r="J53" i="2"/>
  <c r="K54" i="2"/>
  <c r="K55" i="2"/>
  <c r="I56" i="2"/>
  <c r="I57" i="2"/>
  <c r="L51" i="2"/>
  <c r="K53" i="2"/>
  <c r="L54" i="2"/>
  <c r="L55" i="2"/>
  <c r="J56" i="2"/>
  <c r="J57" i="2"/>
  <c r="M51" i="2"/>
  <c r="L53" i="2"/>
  <c r="M54" i="2"/>
  <c r="M55" i="2"/>
  <c r="K56" i="2"/>
  <c r="K57" i="2"/>
  <c r="N51" i="2"/>
  <c r="M53" i="2"/>
  <c r="N54" i="2"/>
  <c r="N55" i="2"/>
  <c r="L56" i="2"/>
  <c r="L57" i="2"/>
  <c r="N53" i="2"/>
  <c r="O54" i="2"/>
  <c r="O55" i="2"/>
  <c r="M56" i="2"/>
  <c r="M57" i="2"/>
  <c r="E10" i="2"/>
  <c r="F10" i="2"/>
  <c r="G10" i="2"/>
  <c r="H10" i="2"/>
  <c r="I10" i="2"/>
  <c r="J10" i="2"/>
  <c r="K10" i="2"/>
  <c r="L10" i="2"/>
  <c r="M10" i="2"/>
  <c r="N10" i="2"/>
  <c r="O10" i="2"/>
  <c r="D10" i="2"/>
  <c r="C8" i="3"/>
  <c r="C11" i="3"/>
  <c r="C54" i="3"/>
  <c r="C21" i="4"/>
  <c r="C44" i="3"/>
  <c r="C46" i="3"/>
  <c r="C20" i="3"/>
  <c r="C22" i="3"/>
  <c r="C55" i="3"/>
  <c r="C20" i="4"/>
  <c r="C8" i="2"/>
  <c r="C76" i="2"/>
  <c r="B21" i="4"/>
  <c r="B22" i="4"/>
  <c r="C22" i="4"/>
  <c r="H21" i="4"/>
  <c r="H20" i="4"/>
  <c r="I22" i="4"/>
  <c r="O41" i="3"/>
  <c r="C15" i="4"/>
  <c r="O17" i="3"/>
  <c r="E15" i="4"/>
  <c r="O29" i="3"/>
  <c r="D15" i="4"/>
  <c r="O5" i="3"/>
  <c r="B15" i="4"/>
  <c r="O65" i="2"/>
  <c r="G12" i="4"/>
  <c r="O53" i="2"/>
  <c r="F12" i="4"/>
  <c r="O41" i="2"/>
  <c r="E12" i="4"/>
  <c r="O29" i="2"/>
  <c r="D12" i="4"/>
  <c r="O17" i="2"/>
  <c r="C12" i="4"/>
  <c r="O5" i="2"/>
  <c r="H15" i="4"/>
  <c r="H12" i="4"/>
  <c r="D10" i="3"/>
  <c r="E10" i="3"/>
  <c r="F10" i="3"/>
  <c r="G10" i="3"/>
  <c r="H10" i="3"/>
  <c r="I10" i="3"/>
  <c r="J10" i="3"/>
  <c r="K10" i="3"/>
  <c r="L10" i="3"/>
  <c r="M10" i="3"/>
  <c r="N10" i="3"/>
  <c r="B7" i="4"/>
  <c r="B4" i="4"/>
  <c r="O51" i="2"/>
  <c r="O63" i="2"/>
  <c r="C56" i="3"/>
  <c r="O44" i="3"/>
  <c r="O45" i="3"/>
  <c r="O8" i="3"/>
  <c r="O39" i="3"/>
  <c r="E38" i="3"/>
  <c r="F38" i="3"/>
  <c r="G38" i="3"/>
  <c r="H38" i="3"/>
  <c r="I38" i="3"/>
  <c r="J38" i="3"/>
  <c r="K38" i="3"/>
  <c r="L38" i="3"/>
  <c r="M38" i="3"/>
  <c r="N38" i="3"/>
  <c r="O38" i="3"/>
  <c r="C32" i="3"/>
  <c r="C34" i="3"/>
  <c r="O32" i="3"/>
  <c r="O33" i="3"/>
  <c r="N32" i="3"/>
  <c r="N33" i="3"/>
  <c r="O27" i="3"/>
  <c r="E26" i="3"/>
  <c r="F26" i="3"/>
  <c r="G26" i="3"/>
  <c r="H26" i="3"/>
  <c r="I26" i="3"/>
  <c r="J26" i="3"/>
  <c r="K26" i="3"/>
  <c r="L26" i="3"/>
  <c r="M26" i="3"/>
  <c r="N26" i="3"/>
  <c r="O26" i="3"/>
  <c r="O20" i="3"/>
  <c r="O21" i="3"/>
  <c r="O15" i="3"/>
  <c r="E14" i="3"/>
  <c r="F14" i="3"/>
  <c r="G14" i="3"/>
  <c r="H14" i="3"/>
  <c r="I14" i="3"/>
  <c r="J14" i="3"/>
  <c r="K14" i="3"/>
  <c r="L14" i="3"/>
  <c r="M14" i="3"/>
  <c r="N14" i="3"/>
  <c r="O14" i="3"/>
  <c r="O10" i="3"/>
  <c r="P3" i="3"/>
  <c r="E2" i="3"/>
  <c r="F2" i="3"/>
  <c r="G2" i="3"/>
  <c r="H2" i="3"/>
  <c r="I2" i="3"/>
  <c r="J2" i="3"/>
  <c r="K2" i="3"/>
  <c r="L2" i="3"/>
  <c r="M2" i="3"/>
  <c r="N2" i="3"/>
  <c r="O2" i="3"/>
  <c r="C78" i="2"/>
  <c r="O68" i="2"/>
  <c r="O69" i="2"/>
  <c r="N68" i="2"/>
  <c r="N69" i="2"/>
  <c r="O20" i="2"/>
  <c r="O32" i="2"/>
  <c r="O44" i="2"/>
  <c r="N8" i="2"/>
  <c r="N27" i="2"/>
  <c r="N15" i="2"/>
  <c r="O8" i="2"/>
  <c r="O27" i="2"/>
  <c r="N39" i="2"/>
  <c r="O15" i="2"/>
  <c r="N32" i="2"/>
  <c r="O39" i="2"/>
  <c r="E62" i="2"/>
  <c r="F62" i="2"/>
  <c r="G62" i="2"/>
  <c r="H62" i="2"/>
  <c r="I62" i="2"/>
  <c r="J62" i="2"/>
  <c r="K62" i="2"/>
  <c r="L62" i="2"/>
  <c r="M62" i="2"/>
  <c r="N62" i="2"/>
  <c r="O62" i="2"/>
  <c r="O56" i="2"/>
  <c r="O57" i="2"/>
  <c r="N56" i="2"/>
  <c r="N57" i="2"/>
  <c r="E50" i="2"/>
  <c r="F50" i="2"/>
  <c r="G50" i="2"/>
  <c r="H50" i="2"/>
  <c r="I50" i="2"/>
  <c r="J50" i="2"/>
  <c r="K50" i="2"/>
  <c r="L50" i="2"/>
  <c r="M50" i="2"/>
  <c r="N50" i="2"/>
  <c r="O50" i="2"/>
  <c r="C44" i="2"/>
  <c r="C46" i="2"/>
  <c r="O45" i="2"/>
  <c r="AE42" i="2"/>
  <c r="AF41" i="2"/>
  <c r="AF40" i="2"/>
  <c r="E38" i="2"/>
  <c r="F38" i="2"/>
  <c r="G38" i="2"/>
  <c r="H38" i="2"/>
  <c r="I38" i="2"/>
  <c r="J38" i="2"/>
  <c r="K38" i="2"/>
  <c r="L38" i="2"/>
  <c r="M38" i="2"/>
  <c r="N38" i="2"/>
  <c r="O38" i="2"/>
  <c r="C32" i="2"/>
  <c r="C34" i="2"/>
  <c r="O33" i="2"/>
  <c r="N33" i="2"/>
  <c r="E26" i="2"/>
  <c r="F26" i="2"/>
  <c r="G26" i="2"/>
  <c r="H26" i="2"/>
  <c r="I26" i="2"/>
  <c r="J26" i="2"/>
  <c r="K26" i="2"/>
  <c r="L26" i="2"/>
  <c r="M26" i="2"/>
  <c r="N26" i="2"/>
  <c r="O26" i="2"/>
  <c r="C20" i="2"/>
  <c r="C22" i="2"/>
  <c r="O21" i="2"/>
  <c r="E14" i="2"/>
  <c r="F14" i="2"/>
  <c r="G14" i="2"/>
  <c r="H14" i="2"/>
  <c r="I14" i="2"/>
  <c r="J14" i="2"/>
  <c r="K14" i="2"/>
  <c r="L14" i="2"/>
  <c r="M14" i="2"/>
  <c r="N14" i="2"/>
  <c r="O14" i="2"/>
  <c r="P3" i="2"/>
  <c r="E2" i="2"/>
  <c r="F2" i="2"/>
  <c r="G2" i="2"/>
  <c r="H2" i="2"/>
  <c r="I2" i="2"/>
  <c r="J2" i="2"/>
  <c r="K2" i="2"/>
  <c r="L2" i="2"/>
  <c r="M2" i="2"/>
  <c r="N2" i="2"/>
  <c r="O2" i="2"/>
  <c r="C6" i="1"/>
  <c r="B38" i="1"/>
  <c r="C7" i="1"/>
  <c r="B39" i="1"/>
  <c r="C8" i="1"/>
  <c r="B40" i="1"/>
  <c r="D37" i="1"/>
  <c r="E37" i="1"/>
  <c r="F37" i="1"/>
  <c r="G37" i="1"/>
  <c r="H37" i="1"/>
  <c r="C38" i="1"/>
  <c r="D38" i="1"/>
  <c r="E38" i="1"/>
  <c r="F38" i="1"/>
  <c r="G38" i="1"/>
  <c r="H38" i="1"/>
  <c r="D39" i="1"/>
  <c r="E39" i="1"/>
  <c r="F39" i="1"/>
  <c r="G39" i="1"/>
  <c r="H39" i="1"/>
  <c r="D40" i="1"/>
  <c r="E40" i="1"/>
  <c r="F40" i="1"/>
  <c r="F41" i="1"/>
  <c r="G40" i="1"/>
  <c r="G41" i="1"/>
  <c r="I37" i="1"/>
  <c r="J37" i="1"/>
  <c r="I38" i="1"/>
  <c r="J38" i="1"/>
  <c r="I39" i="1"/>
  <c r="J39" i="1"/>
  <c r="I40" i="1"/>
  <c r="J40" i="1"/>
  <c r="J41" i="1"/>
  <c r="J42" i="1"/>
  <c r="C41" i="1"/>
  <c r="B41" i="1"/>
  <c r="H40" i="1"/>
  <c r="B27" i="1"/>
  <c r="B28" i="1"/>
  <c r="B29" i="1"/>
  <c r="B26" i="1"/>
  <c r="C27" i="1"/>
  <c r="C28" i="1"/>
  <c r="C29" i="1"/>
  <c r="C26" i="1"/>
  <c r="D26" i="1"/>
  <c r="E26" i="1"/>
  <c r="F26" i="1"/>
  <c r="G26" i="1"/>
  <c r="H26" i="1"/>
  <c r="D27" i="1"/>
  <c r="E27" i="1"/>
  <c r="F27" i="1"/>
  <c r="G27" i="1"/>
  <c r="H27" i="1"/>
  <c r="D28" i="1"/>
  <c r="E28" i="1"/>
  <c r="F28" i="1"/>
  <c r="G28" i="1"/>
  <c r="H28" i="1"/>
  <c r="D29" i="1"/>
  <c r="E29" i="1"/>
  <c r="F29" i="1"/>
  <c r="F30" i="1"/>
  <c r="G29" i="1"/>
  <c r="G30" i="1"/>
  <c r="I26" i="1"/>
  <c r="J26" i="1"/>
  <c r="I27" i="1"/>
  <c r="J27" i="1"/>
  <c r="I28" i="1"/>
  <c r="J28" i="1"/>
  <c r="I29" i="1"/>
  <c r="J29" i="1"/>
  <c r="J30" i="1"/>
  <c r="J31" i="1"/>
  <c r="C30" i="1"/>
  <c r="B30" i="1"/>
  <c r="H29" i="1"/>
  <c r="C15" i="1"/>
  <c r="B15" i="1"/>
  <c r="I15" i="1"/>
  <c r="C16" i="1"/>
  <c r="B16" i="1"/>
  <c r="I16" i="1"/>
  <c r="J16" i="1"/>
  <c r="C17" i="1"/>
  <c r="B17" i="1"/>
  <c r="I17" i="1"/>
  <c r="J17" i="1"/>
  <c r="C18" i="1"/>
  <c r="B18" i="1"/>
  <c r="I18" i="1"/>
  <c r="J18" i="1"/>
  <c r="J15" i="1"/>
  <c r="D16" i="1"/>
  <c r="D17" i="1"/>
  <c r="D18" i="1"/>
  <c r="D15" i="1"/>
  <c r="E15" i="1"/>
  <c r="F15" i="1"/>
  <c r="G15" i="1"/>
  <c r="H15" i="1"/>
  <c r="E16" i="1"/>
  <c r="F16" i="1"/>
  <c r="G16" i="1"/>
  <c r="H16" i="1"/>
  <c r="E17" i="1"/>
  <c r="F17" i="1"/>
  <c r="G17" i="1"/>
  <c r="H17" i="1"/>
  <c r="E18" i="1"/>
  <c r="F18" i="1"/>
  <c r="F19" i="1"/>
  <c r="G18" i="1"/>
  <c r="G19" i="1"/>
  <c r="J19" i="1"/>
  <c r="J20" i="1"/>
  <c r="C19" i="1"/>
  <c r="B19" i="1"/>
  <c r="H18" i="1"/>
</calcChain>
</file>

<file path=xl/sharedStrings.xml><?xml version="1.0" encoding="utf-8"?>
<sst xmlns="http://schemas.openxmlformats.org/spreadsheetml/2006/main" count="278" uniqueCount="103">
  <si>
    <t>Demand</t>
  </si>
  <si>
    <t>QTR</t>
  </si>
  <si>
    <t>%</t>
  </si>
  <si>
    <t>APP</t>
  </si>
  <si>
    <t>Prod./Wrkr</t>
  </si>
  <si>
    <t>Hire Cost</t>
  </si>
  <si>
    <t>Fire Cost</t>
  </si>
  <si>
    <t>Level</t>
  </si>
  <si>
    <t>Begin Wrks</t>
  </si>
  <si>
    <t>inv. Cst</t>
  </si>
  <si>
    <t>Needed</t>
  </si>
  <si>
    <t>Produced</t>
  </si>
  <si>
    <t>Wrks Nd'd</t>
  </si>
  <si>
    <t>Whole Wrks Nd'd</t>
  </si>
  <si>
    <t>Hire</t>
  </si>
  <si>
    <t>Fire</t>
  </si>
  <si>
    <t>Ttl Wrks</t>
  </si>
  <si>
    <t>Inv.</t>
  </si>
  <si>
    <t>Inv. Cst</t>
  </si>
  <si>
    <t>Q1</t>
  </si>
  <si>
    <t>Q2</t>
  </si>
  <si>
    <t>Q3</t>
  </si>
  <si>
    <t>Q4</t>
  </si>
  <si>
    <t>Total Cost</t>
  </si>
  <si>
    <t>Item: Grunge</t>
  </si>
  <si>
    <t>LLC: 0</t>
  </si>
  <si>
    <t>Period</t>
  </si>
  <si>
    <t>Lot size: 1</t>
  </si>
  <si>
    <t>LT: 2</t>
  </si>
  <si>
    <t>PD</t>
  </si>
  <si>
    <t>Gross requirements</t>
  </si>
  <si>
    <t>Scheduled receipts</t>
  </si>
  <si>
    <t>Projected on hand</t>
  </si>
  <si>
    <t>Net requirements</t>
  </si>
  <si>
    <t>Planned order receipts</t>
  </si>
  <si>
    <t>Planned order releases</t>
  </si>
  <si>
    <t>Capital Costs</t>
  </si>
  <si>
    <t>Subcontract</t>
  </si>
  <si>
    <t>Item: WW Mud</t>
  </si>
  <si>
    <t>LLC: 1</t>
  </si>
  <si>
    <t>Lot size: 10</t>
  </si>
  <si>
    <t>LT: 1</t>
  </si>
  <si>
    <t>Expediting Cost</t>
  </si>
  <si>
    <t>Item: Mt Dredge</t>
  </si>
  <si>
    <t>Lot size: 75</t>
  </si>
  <si>
    <t>Item: T Terror</t>
  </si>
  <si>
    <t>Lot size: 40</t>
  </si>
  <si>
    <t>cost</t>
  </si>
  <si>
    <t>D</t>
  </si>
  <si>
    <t>SU</t>
  </si>
  <si>
    <t>Cc</t>
  </si>
  <si>
    <t>Item: Boxes</t>
  </si>
  <si>
    <t>Lot size: 91</t>
  </si>
  <si>
    <t>Item: Labels</t>
  </si>
  <si>
    <t>LLC: 2</t>
  </si>
  <si>
    <t>Lot size: 100</t>
  </si>
  <si>
    <t xml:space="preserve">Capital Costs per week are the amounts multiplied by their respective unit costs given. </t>
  </si>
  <si>
    <t xml:space="preserve">Expediting Costs are the amounts of the items incorporated into the sampler that is past due times twice the unit cost given. </t>
  </si>
  <si>
    <t>Subcontracting Costs are the amounts of the samplers past due multiplied by four times the unit cost</t>
  </si>
  <si>
    <t>Total Sub</t>
  </si>
  <si>
    <t>Total Exp</t>
  </si>
  <si>
    <t>Overall, we have NW Sampler packs past due and must subcontract around 16 to make the schedule and expedite around 800 labels from our supplier.</t>
  </si>
  <si>
    <t>Discussion on expediting and subcontracting recommendations and costs is a necessity in your Exec. Summary.</t>
  </si>
  <si>
    <t>Item: Deep South</t>
  </si>
  <si>
    <t>Over/Under Capacity</t>
  </si>
  <si>
    <t>Item: Agusta Aug</t>
  </si>
  <si>
    <t>Item: Mer. Mb</t>
  </si>
  <si>
    <t>Lot size: 20</t>
  </si>
  <si>
    <t>Item: T Tornado</t>
  </si>
  <si>
    <t>All looks good with the Deep South sampler, no past due anywhere.</t>
  </si>
  <si>
    <t>MPS</t>
  </si>
  <si>
    <t>NWGrunge</t>
  </si>
  <si>
    <t>DS Hooch</t>
  </si>
  <si>
    <t>NW Grunge</t>
  </si>
  <si>
    <t>Sampler</t>
  </si>
  <si>
    <t>WW Mud</t>
  </si>
  <si>
    <t>Mt. Hood</t>
  </si>
  <si>
    <t>Tac Terror</t>
  </si>
  <si>
    <t>Tuscaloosa T</t>
  </si>
  <si>
    <t>Meridian M</t>
  </si>
  <si>
    <t>Augusta A</t>
  </si>
  <si>
    <t>Totals</t>
  </si>
  <si>
    <t>Labels</t>
  </si>
  <si>
    <t>Boxes</t>
  </si>
  <si>
    <t>Inventory Costs</t>
  </si>
  <si>
    <t>Expedite Cost</t>
  </si>
  <si>
    <t>Subcontract Cost</t>
  </si>
  <si>
    <t>Not included in Total Cap Costs</t>
  </si>
  <si>
    <t>Total Exp and Sub Costs</t>
  </si>
  <si>
    <t>Expedite and Subcontract Costs</t>
  </si>
  <si>
    <t>Chase</t>
  </si>
  <si>
    <t>Hybrid</t>
  </si>
  <si>
    <t>Shared between both samplers</t>
  </si>
  <si>
    <t>Cap Cost Grand Total</t>
  </si>
  <si>
    <t>Inv Cost Grand Total</t>
  </si>
  <si>
    <t>Exp &amp; Sub Cost Grand Total</t>
  </si>
  <si>
    <t xml:space="preserve">To receive full credit I needed to see a break down of costs as the one presented above.  </t>
  </si>
  <si>
    <t>In addition, there needed to be discussion of these costs in your Exec Summary.</t>
  </si>
  <si>
    <t>To receive full credit I needed to see the breakdown of the forecast by quarters.</t>
  </si>
  <si>
    <t>In turn, I need to see 3 APP's, one for Level, one for Chase, and one Hybrid that had lower costs than the other two.</t>
  </si>
  <si>
    <t>Following I needed to see that APP disaggregated for Q1 into a 12 week MPS.</t>
  </si>
  <si>
    <t>In addition, there needed to be discussion of the forecast breakdown, APP's, and MPS in your Exec Summary.</t>
  </si>
  <si>
    <t>These are partial solutions to Exam II - NOTE:  These solutions do not include an Exec Summary.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</si>
</sst>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&quot;$&quot;#,##0.00"/>
    <numFmt numFmtId="165" formatCode="0_);[Red]\(0\)"/>
  </numFmts>
  <fonts count="19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8"/>
      <color indexed="8"/>
      <name val="Times New Roman"/>
      <family val="1"/>
    </font>
    <font>
      <sz val="18"/>
      <name val="Times New Roman"/>
      <family val="1"/>
    </font>
    <font>
      <sz val="22"/>
      <name val="Times New Roman"/>
      <family val="1"/>
    </font>
    <font>
      <sz val="18"/>
      <color indexed="10"/>
      <name val="Times New Roman"/>
      <family val="1"/>
    </font>
    <font>
      <b/>
      <sz val="18"/>
      <color indexed="8"/>
      <name val="Times New Roman"/>
      <family val="1"/>
    </font>
    <font>
      <b/>
      <sz val="18"/>
      <name val="Times New Roman"/>
      <family val="1"/>
    </font>
    <font>
      <sz val="10"/>
      <name val="Times New Roman"/>
    </font>
    <font>
      <sz val="20"/>
      <name val="Times New Roman"/>
      <family val="1"/>
    </font>
    <font>
      <b/>
      <sz val="22"/>
      <color rgb="FFFF0000"/>
      <name val="Times New Roman"/>
      <family val="1"/>
    </font>
    <font>
      <sz val="16"/>
      <name val="Times New Roman"/>
      <family val="1"/>
    </font>
    <font>
      <sz val="10"/>
      <color indexed="10"/>
      <name val="Times New Roman"/>
      <family val="1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rgb="FFFF0000"/>
      <name val="Calibri"/>
      <scheme val="minor"/>
    </font>
    <font>
      <sz val="22"/>
      <color rgb="FFFF0000"/>
      <name val="Calibri"/>
      <scheme val="minor"/>
    </font>
    <font>
      <sz val="22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3">
    <xf numFmtId="0" fontId="0" fillId="0" borderId="0" xfId="0"/>
    <xf numFmtId="2" fontId="0" fillId="0" borderId="0" xfId="0" applyNumberFormat="1"/>
    <xf numFmtId="0" fontId="0" fillId="2" borderId="0" xfId="0" applyFill="1"/>
    <xf numFmtId="0" fontId="0" fillId="0" borderId="0" xfId="0" applyFill="1"/>
    <xf numFmtId="0" fontId="3" fillId="3" borderId="1" xfId="0" applyFont="1" applyFill="1" applyBorder="1"/>
    <xf numFmtId="0" fontId="3" fillId="0" borderId="1" xfId="0" applyFont="1" applyBorder="1"/>
    <xf numFmtId="0" fontId="3" fillId="0" borderId="0" xfId="0" applyFont="1" applyBorder="1"/>
    <xf numFmtId="0" fontId="3" fillId="0" borderId="2" xfId="0" applyFont="1" applyBorder="1"/>
    <xf numFmtId="0" fontId="3" fillId="0" borderId="3" xfId="0" applyFont="1" applyBorder="1"/>
    <xf numFmtId="0" fontId="4" fillId="0" borderId="0" xfId="0" applyFont="1"/>
    <xf numFmtId="0" fontId="5" fillId="0" borderId="0" xfId="0" applyFont="1"/>
    <xf numFmtId="164" fontId="3" fillId="0" borderId="0" xfId="0" applyNumberFormat="1" applyFont="1" applyFill="1" applyBorder="1"/>
    <xf numFmtId="164" fontId="0" fillId="0" borderId="0" xfId="0" applyNumberFormat="1"/>
    <xf numFmtId="0" fontId="6" fillId="0" borderId="1" xfId="0" applyFont="1" applyBorder="1"/>
    <xf numFmtId="165" fontId="3" fillId="0" borderId="0" xfId="0" applyNumberFormat="1" applyFont="1" applyBorder="1"/>
    <xf numFmtId="0" fontId="7" fillId="0" borderId="0" xfId="0" applyFont="1" applyBorder="1"/>
    <xf numFmtId="8" fontId="3" fillId="0" borderId="0" xfId="0" applyNumberFormat="1" applyFont="1" applyBorder="1"/>
    <xf numFmtId="0" fontId="8" fillId="0" borderId="0" xfId="0" applyFont="1" applyBorder="1"/>
    <xf numFmtId="0" fontId="4" fillId="0" borderId="0" xfId="0" applyFont="1" applyBorder="1"/>
    <xf numFmtId="8" fontId="6" fillId="0" borderId="0" xfId="0" applyNumberFormat="1" applyFont="1" applyBorder="1"/>
    <xf numFmtId="0" fontId="3" fillId="0" borderId="0" xfId="0" applyFont="1" applyFill="1" applyBorder="1"/>
    <xf numFmtId="0" fontId="3" fillId="0" borderId="0" xfId="0" applyFont="1"/>
    <xf numFmtId="0" fontId="3" fillId="0" borderId="4" xfId="0" applyFont="1" applyBorder="1"/>
    <xf numFmtId="0" fontId="6" fillId="0" borderId="0" xfId="0" applyFont="1" applyBorder="1"/>
    <xf numFmtId="0" fontId="8" fillId="0" borderId="0" xfId="0" applyFont="1" applyFill="1" applyBorder="1"/>
    <xf numFmtId="0" fontId="4" fillId="0" borderId="0" xfId="0" applyFont="1" applyFill="1" applyBorder="1"/>
    <xf numFmtId="0" fontId="9" fillId="0" borderId="0" xfId="0" applyFont="1"/>
    <xf numFmtId="164" fontId="4" fillId="0" borderId="0" xfId="0" applyNumberFormat="1" applyFont="1"/>
    <xf numFmtId="0" fontId="0" fillId="0" borderId="0" xfId="0" applyBorder="1"/>
    <xf numFmtId="8" fontId="10" fillId="0" borderId="0" xfId="0" applyNumberFormat="1" applyFont="1"/>
    <xf numFmtId="8" fontId="3" fillId="0" borderId="0" xfId="0" applyNumberFormat="1" applyFont="1" applyFill="1" applyBorder="1"/>
    <xf numFmtId="0" fontId="11" fillId="0" borderId="0" xfId="0" applyFont="1" applyFill="1" applyBorder="1"/>
    <xf numFmtId="0" fontId="4" fillId="3" borderId="1" xfId="0" applyFont="1" applyFill="1" applyBorder="1"/>
    <xf numFmtId="0" fontId="4" fillId="0" borderId="1" xfId="0" applyFont="1" applyBorder="1"/>
    <xf numFmtId="0" fontId="4" fillId="0" borderId="2" xfId="0" applyFont="1" applyBorder="1"/>
    <xf numFmtId="0" fontId="4" fillId="0" borderId="4" xfId="0" applyFont="1" applyBorder="1"/>
    <xf numFmtId="0" fontId="12" fillId="0" borderId="0" xfId="0" applyFont="1"/>
    <xf numFmtId="164" fontId="9" fillId="0" borderId="0" xfId="0" applyNumberFormat="1" applyFont="1"/>
    <xf numFmtId="165" fontId="4" fillId="0" borderId="0" xfId="0" applyNumberFormat="1" applyFont="1" applyBorder="1"/>
    <xf numFmtId="8" fontId="4" fillId="0" borderId="0" xfId="0" applyNumberFormat="1" applyFont="1" applyBorder="1"/>
    <xf numFmtId="0" fontId="4" fillId="0" borderId="3" xfId="0" applyFont="1" applyBorder="1"/>
    <xf numFmtId="164" fontId="4" fillId="0" borderId="0" xfId="0" applyNumberFormat="1" applyFont="1" applyFill="1" applyBorder="1"/>
    <xf numFmtId="8" fontId="6" fillId="0" borderId="0" xfId="0" applyNumberFormat="1" applyFont="1" applyBorder="1" applyAlignment="1">
      <alignment vertical="center"/>
    </xf>
    <xf numFmtId="8" fontId="4" fillId="0" borderId="0" xfId="0" applyNumberFormat="1" applyFont="1"/>
    <xf numFmtId="164" fontId="13" fillId="0" borderId="0" xfId="0" applyNumberFormat="1" applyFont="1"/>
    <xf numFmtId="0" fontId="13" fillId="0" borderId="0" xfId="0" applyFont="1"/>
    <xf numFmtId="9" fontId="0" fillId="0" borderId="0" xfId="0" applyNumberFormat="1"/>
    <xf numFmtId="8" fontId="0" fillId="0" borderId="0" xfId="0" applyNumberFormat="1"/>
    <xf numFmtId="0" fontId="14" fillId="0" borderId="0" xfId="0" applyFont="1"/>
    <xf numFmtId="8" fontId="14" fillId="0" borderId="0" xfId="0" applyNumberFormat="1" applyFont="1"/>
    <xf numFmtId="0" fontId="14" fillId="0" borderId="0" xfId="0" applyFont="1" applyAlignment="1">
      <alignment horizontal="center"/>
    </xf>
    <xf numFmtId="0" fontId="15" fillId="0" borderId="0" xfId="0" applyFont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8" fontId="0" fillId="2" borderId="0" xfId="0" applyNumberFormat="1" applyFill="1"/>
    <xf numFmtId="8" fontId="15" fillId="0" borderId="0" xfId="0" applyNumberFormat="1" applyFont="1"/>
    <xf numFmtId="0" fontId="16" fillId="0" borderId="0" xfId="0" applyFont="1"/>
    <xf numFmtId="0" fontId="17" fillId="2" borderId="0" xfId="0" applyFont="1" applyFill="1"/>
    <xf numFmtId="0" fontId="18" fillId="2" borderId="0" xfId="0" applyFont="1" applyFill="1"/>
    <xf numFmtId="0" fontId="3" fillId="0" borderId="2" xfId="0" applyFont="1" applyBorder="1"/>
    <xf numFmtId="0" fontId="3" fillId="0" borderId="4" xfId="0" applyFont="1" applyBorder="1"/>
    <xf numFmtId="0" fontId="4" fillId="0" borderId="3" xfId="0" applyFont="1" applyBorder="1"/>
    <xf numFmtId="0" fontId="4" fillId="0" borderId="4" xfId="0" applyFont="1" applyBorder="1"/>
  </cellXfs>
  <cellStyles count="5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tabSelected="1" topLeftCell="A39" workbookViewId="0">
      <selection activeCell="I7" sqref="I7"/>
    </sheetView>
  </sheetViews>
  <sheetFormatPr baseColWidth="10" defaultRowHeight="15" x14ac:dyDescent="0"/>
  <sheetData>
    <row r="1" spans="1:17" ht="28">
      <c r="A1" s="57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>
      <c r="A2" s="51" t="s">
        <v>0</v>
      </c>
      <c r="B2" s="51">
        <v>6000</v>
      </c>
    </row>
    <row r="4" spans="1:17">
      <c r="A4" t="s">
        <v>1</v>
      </c>
      <c r="B4" t="s">
        <v>2</v>
      </c>
      <c r="C4" t="s">
        <v>0</v>
      </c>
    </row>
    <row r="5" spans="1:17">
      <c r="A5">
        <v>1</v>
      </c>
      <c r="B5" s="1">
        <v>0.16666666666666666</v>
      </c>
      <c r="C5">
        <f>B$2*B5</f>
        <v>1000</v>
      </c>
    </row>
    <row r="6" spans="1:17">
      <c r="A6">
        <v>2</v>
      </c>
      <c r="B6" s="1">
        <v>0.26666666666666666</v>
      </c>
      <c r="C6">
        <f t="shared" ref="C6:C8" si="0">B$2*B6</f>
        <v>1600</v>
      </c>
    </row>
    <row r="7" spans="1:17">
      <c r="A7">
        <v>3</v>
      </c>
      <c r="B7" s="1">
        <v>0.23333333333333334</v>
      </c>
      <c r="C7">
        <f t="shared" si="0"/>
        <v>1400</v>
      </c>
    </row>
    <row r="8" spans="1:17">
      <c r="A8">
        <v>4</v>
      </c>
      <c r="B8" s="1">
        <v>0.33333333333333331</v>
      </c>
      <c r="C8">
        <f t="shared" si="0"/>
        <v>2000</v>
      </c>
    </row>
    <row r="10" spans="1:17">
      <c r="A10" s="51" t="s">
        <v>3</v>
      </c>
    </row>
    <row r="11" spans="1:17">
      <c r="D11" t="s">
        <v>4</v>
      </c>
    </row>
    <row r="12" spans="1:17">
      <c r="D12" s="2">
        <v>100</v>
      </c>
      <c r="F12" t="s">
        <v>5</v>
      </c>
      <c r="G12" t="s">
        <v>6</v>
      </c>
    </row>
    <row r="13" spans="1:17">
      <c r="A13" s="51" t="s">
        <v>7</v>
      </c>
      <c r="B13" t="s">
        <v>8</v>
      </c>
      <c r="C13" s="2">
        <v>5</v>
      </c>
      <c r="F13" s="2">
        <v>500</v>
      </c>
      <c r="G13" s="2">
        <v>700</v>
      </c>
      <c r="I13" t="s">
        <v>9</v>
      </c>
      <c r="J13" s="2">
        <v>5</v>
      </c>
    </row>
    <row r="14" spans="1:17">
      <c r="B14" t="s">
        <v>10</v>
      </c>
      <c r="C14" t="s">
        <v>11</v>
      </c>
      <c r="D14" t="s">
        <v>12</v>
      </c>
      <c r="E14" t="s">
        <v>13</v>
      </c>
      <c r="F14" t="s">
        <v>14</v>
      </c>
      <c r="G14" t="s">
        <v>15</v>
      </c>
      <c r="H14" t="s">
        <v>16</v>
      </c>
      <c r="I14" t="s">
        <v>17</v>
      </c>
      <c r="J14" t="s">
        <v>18</v>
      </c>
    </row>
    <row r="15" spans="1:17">
      <c r="A15" t="s">
        <v>19</v>
      </c>
      <c r="B15" s="3">
        <f>C5</f>
        <v>1000</v>
      </c>
      <c r="C15" s="2">
        <f>AVERAGE(C$5:C$8)</f>
        <v>1500</v>
      </c>
      <c r="D15">
        <f>C15/D$12</f>
        <v>15</v>
      </c>
      <c r="E15">
        <f>CEILING(D15,1)</f>
        <v>15</v>
      </c>
      <c r="F15">
        <f>IF(C13&gt;=E15,0,E15-C13)</f>
        <v>10</v>
      </c>
      <c r="G15">
        <f>IF(C13&gt;=E15,C13-E15,0)</f>
        <v>0</v>
      </c>
      <c r="H15">
        <f>(C13+F15-G15)</f>
        <v>15</v>
      </c>
      <c r="I15">
        <f>(C15-B15)</f>
        <v>500</v>
      </c>
      <c r="J15">
        <f>I15*J$13</f>
        <v>2500</v>
      </c>
    </row>
    <row r="16" spans="1:17">
      <c r="A16" t="s">
        <v>20</v>
      </c>
      <c r="B16" s="3">
        <f>C6</f>
        <v>1600</v>
      </c>
      <c r="C16" s="2">
        <f>AVERAGE(C$5:C$8)</f>
        <v>1500</v>
      </c>
      <c r="D16">
        <f t="shared" ref="D16:D18" si="1">C16/D$12</f>
        <v>15</v>
      </c>
      <c r="E16">
        <f>CEILING(D16,1)</f>
        <v>15</v>
      </c>
      <c r="F16">
        <f>IF(H15&gt;=E16,0,E16-H15)</f>
        <v>0</v>
      </c>
      <c r="G16">
        <f>IF(H15&gt;=E16,H15-E16,0)</f>
        <v>0</v>
      </c>
      <c r="H16">
        <f>(H15+F16-G16)</f>
        <v>15</v>
      </c>
      <c r="I16">
        <f>(I15+C16-B16)</f>
        <v>400</v>
      </c>
      <c r="J16">
        <f t="shared" ref="J16:J18" si="2">I16*J$13</f>
        <v>2000</v>
      </c>
    </row>
    <row r="17" spans="1:10">
      <c r="A17" t="s">
        <v>21</v>
      </c>
      <c r="B17" s="3">
        <f>C7</f>
        <v>1400</v>
      </c>
      <c r="C17" s="2">
        <f>AVERAGE(C$5:C$8)</f>
        <v>1500</v>
      </c>
      <c r="D17">
        <f t="shared" si="1"/>
        <v>15</v>
      </c>
      <c r="E17">
        <f>CEILING(D17,1)</f>
        <v>15</v>
      </c>
      <c r="F17">
        <f>IF(H16&gt;=E17,0,E17-H16)</f>
        <v>0</v>
      </c>
      <c r="G17">
        <f>IF(H16&gt;=E17,H16-E17,0)</f>
        <v>0</v>
      </c>
      <c r="H17">
        <f>(H16+F17-G17)</f>
        <v>15</v>
      </c>
      <c r="I17">
        <f>(I16+C17-B17)</f>
        <v>500</v>
      </c>
      <c r="J17">
        <f t="shared" si="2"/>
        <v>2500</v>
      </c>
    </row>
    <row r="18" spans="1:10">
      <c r="A18" t="s">
        <v>22</v>
      </c>
      <c r="B18" s="3">
        <f>C8</f>
        <v>2000</v>
      </c>
      <c r="C18" s="2">
        <f>AVERAGE(C$5:C$8)</f>
        <v>1500</v>
      </c>
      <c r="D18">
        <f t="shared" si="1"/>
        <v>15</v>
      </c>
      <c r="E18">
        <f>CEILING(D18,1)</f>
        <v>15</v>
      </c>
      <c r="F18">
        <f>IF(H17&gt;=E18,0,E18-H17)</f>
        <v>0</v>
      </c>
      <c r="G18">
        <f>IF(H17&gt;=E18,H17-E18,0)</f>
        <v>0</v>
      </c>
      <c r="H18">
        <f>(H17+F18-G18)</f>
        <v>15</v>
      </c>
      <c r="I18">
        <f>(I17+C18-B18)</f>
        <v>0</v>
      </c>
      <c r="J18">
        <f t="shared" si="2"/>
        <v>0</v>
      </c>
    </row>
    <row r="19" spans="1:10">
      <c r="B19">
        <f>SUM(B15:B18)</f>
        <v>6000</v>
      </c>
      <c r="C19">
        <f>SUM(C15:C18)</f>
        <v>6000</v>
      </c>
      <c r="F19">
        <f>SUM(F15:F18)*F13</f>
        <v>5000</v>
      </c>
      <c r="G19">
        <f>SUM(G15:G18)*G13</f>
        <v>0</v>
      </c>
      <c r="J19">
        <f>SUM(J15:J18)</f>
        <v>7000</v>
      </c>
    </row>
    <row r="20" spans="1:10">
      <c r="I20" t="s">
        <v>23</v>
      </c>
      <c r="J20">
        <f>F19+G19+J19</f>
        <v>12000</v>
      </c>
    </row>
    <row r="22" spans="1:10">
      <c r="D22" t="s">
        <v>4</v>
      </c>
    </row>
    <row r="23" spans="1:10">
      <c r="D23" s="2">
        <v>100</v>
      </c>
      <c r="F23" t="s">
        <v>5</v>
      </c>
      <c r="G23" t="s">
        <v>6</v>
      </c>
    </row>
    <row r="24" spans="1:10">
      <c r="A24" s="51" t="s">
        <v>90</v>
      </c>
      <c r="B24" t="s">
        <v>8</v>
      </c>
      <c r="C24" s="2">
        <v>5</v>
      </c>
      <c r="F24" s="2">
        <v>500</v>
      </c>
      <c r="G24" s="2">
        <v>700</v>
      </c>
      <c r="I24" t="s">
        <v>9</v>
      </c>
      <c r="J24" s="2">
        <v>5</v>
      </c>
    </row>
    <row r="25" spans="1:10">
      <c r="B25" t="s">
        <v>10</v>
      </c>
      <c r="C25" t="s">
        <v>11</v>
      </c>
      <c r="D25" t="s">
        <v>12</v>
      </c>
      <c r="E25" t="s">
        <v>13</v>
      </c>
      <c r="F25" t="s">
        <v>14</v>
      </c>
      <c r="G25" t="s">
        <v>15</v>
      </c>
      <c r="H25" t="s">
        <v>16</v>
      </c>
      <c r="I25" t="s">
        <v>17</v>
      </c>
      <c r="J25" t="s">
        <v>18</v>
      </c>
    </row>
    <row r="26" spans="1:10">
      <c r="A26" t="s">
        <v>19</v>
      </c>
      <c r="B26" s="3">
        <f>C5</f>
        <v>1000</v>
      </c>
      <c r="C26" s="2">
        <f>B26</f>
        <v>1000</v>
      </c>
      <c r="D26">
        <f>C26/D$12</f>
        <v>10</v>
      </c>
      <c r="E26">
        <f>CEILING(D26,1)</f>
        <v>10</v>
      </c>
      <c r="F26">
        <f>IF(C24&gt;=E26,0,E26-C24)</f>
        <v>5</v>
      </c>
      <c r="G26">
        <f>IF(C24&gt;=E26,C24-E26,0)</f>
        <v>0</v>
      </c>
      <c r="H26">
        <f>(C24+F26-G26)</f>
        <v>10</v>
      </c>
      <c r="I26">
        <f>(C26-B26)</f>
        <v>0</v>
      </c>
      <c r="J26">
        <f>I26*J$13</f>
        <v>0</v>
      </c>
    </row>
    <row r="27" spans="1:10">
      <c r="A27" t="s">
        <v>20</v>
      </c>
      <c r="B27" s="3">
        <f>C6</f>
        <v>1600</v>
      </c>
      <c r="C27" s="2">
        <f t="shared" ref="C27:C29" si="3">B27</f>
        <v>1600</v>
      </c>
      <c r="D27">
        <f t="shared" ref="D27:D29" si="4">C27/D$12</f>
        <v>16</v>
      </c>
      <c r="E27">
        <f>CEILING(D27,1)</f>
        <v>16</v>
      </c>
      <c r="F27">
        <f>IF(H26&gt;=E27,0,E27-H26)</f>
        <v>6</v>
      </c>
      <c r="G27">
        <f>IF(H26&gt;=E27,H26-E27,0)</f>
        <v>0</v>
      </c>
      <c r="H27">
        <f>(H26+F27-G27)</f>
        <v>16</v>
      </c>
      <c r="I27">
        <f>(I26+C27-B27)</f>
        <v>0</v>
      </c>
      <c r="J27">
        <f t="shared" ref="J27:J29" si="5">I27*J$13</f>
        <v>0</v>
      </c>
    </row>
    <row r="28" spans="1:10">
      <c r="A28" t="s">
        <v>21</v>
      </c>
      <c r="B28" s="3">
        <f>C7</f>
        <v>1400</v>
      </c>
      <c r="C28" s="2">
        <f t="shared" si="3"/>
        <v>1400</v>
      </c>
      <c r="D28">
        <f t="shared" si="4"/>
        <v>14</v>
      </c>
      <c r="E28">
        <f>CEILING(D28,1)</f>
        <v>14</v>
      </c>
      <c r="F28">
        <f>IF(H27&gt;=E28,0,E28-H27)</f>
        <v>0</v>
      </c>
      <c r="G28">
        <f>IF(H27&gt;=E28,H27-E28,0)</f>
        <v>2</v>
      </c>
      <c r="H28">
        <f>(H27+F28-G28)</f>
        <v>14</v>
      </c>
      <c r="I28">
        <f>(I27+C28-B28)</f>
        <v>0</v>
      </c>
      <c r="J28">
        <f t="shared" si="5"/>
        <v>0</v>
      </c>
    </row>
    <row r="29" spans="1:10">
      <c r="A29" t="s">
        <v>22</v>
      </c>
      <c r="B29" s="3">
        <f>C8</f>
        <v>2000</v>
      </c>
      <c r="C29" s="2">
        <f t="shared" si="3"/>
        <v>2000</v>
      </c>
      <c r="D29">
        <f t="shared" si="4"/>
        <v>20</v>
      </c>
      <c r="E29">
        <f>CEILING(D29,1)</f>
        <v>20</v>
      </c>
      <c r="F29">
        <f>IF(H28&gt;=E29,0,E29-H28)</f>
        <v>6</v>
      </c>
      <c r="G29">
        <f>IF(H28&gt;=E29,H28-E29,0)</f>
        <v>0</v>
      </c>
      <c r="H29">
        <f>(H28+F29-G29)</f>
        <v>20</v>
      </c>
      <c r="I29">
        <f>(I28+C29-B29)</f>
        <v>0</v>
      </c>
      <c r="J29">
        <f t="shared" si="5"/>
        <v>0</v>
      </c>
    </row>
    <row r="30" spans="1:10">
      <c r="B30">
        <f>SUM(B26:B29)</f>
        <v>6000</v>
      </c>
      <c r="C30">
        <f>SUM(C26:C29)</f>
        <v>6000</v>
      </c>
      <c r="F30">
        <f>SUM(F26:F29)*F24</f>
        <v>8500</v>
      </c>
      <c r="G30">
        <f>SUM(G26:G29)*G24</f>
        <v>1400</v>
      </c>
      <c r="J30">
        <f>SUM(J26:J29)</f>
        <v>0</v>
      </c>
    </row>
    <row r="31" spans="1:10">
      <c r="I31" t="s">
        <v>23</v>
      </c>
      <c r="J31">
        <f>F30+G30+J30</f>
        <v>9900</v>
      </c>
    </row>
    <row r="33" spans="1:13">
      <c r="D33" t="s">
        <v>4</v>
      </c>
    </row>
    <row r="34" spans="1:13">
      <c r="D34" s="2">
        <v>100</v>
      </c>
      <c r="F34" t="s">
        <v>5</v>
      </c>
      <c r="G34" t="s">
        <v>6</v>
      </c>
    </row>
    <row r="35" spans="1:13">
      <c r="A35" s="51" t="s">
        <v>91</v>
      </c>
      <c r="B35" t="s">
        <v>8</v>
      </c>
      <c r="C35" s="2">
        <v>5</v>
      </c>
      <c r="F35" s="2">
        <v>500</v>
      </c>
      <c r="G35" s="2">
        <v>700</v>
      </c>
      <c r="I35" t="s">
        <v>9</v>
      </c>
      <c r="J35" s="2">
        <v>5</v>
      </c>
    </row>
    <row r="36" spans="1:13">
      <c r="B36" t="s">
        <v>10</v>
      </c>
      <c r="C36" t="s">
        <v>11</v>
      </c>
      <c r="D36" t="s">
        <v>12</v>
      </c>
      <c r="E36" t="s">
        <v>13</v>
      </c>
      <c r="F36" t="s">
        <v>14</v>
      </c>
      <c r="G36" t="s">
        <v>15</v>
      </c>
      <c r="H36" t="s">
        <v>16</v>
      </c>
      <c r="I36" t="s">
        <v>17</v>
      </c>
      <c r="J36" t="s">
        <v>18</v>
      </c>
    </row>
    <row r="37" spans="1:13">
      <c r="A37" t="s">
        <v>19</v>
      </c>
      <c r="B37" s="3">
        <f>C5</f>
        <v>1000</v>
      </c>
      <c r="C37" s="2">
        <f>B37</f>
        <v>1000</v>
      </c>
      <c r="D37">
        <f>C37/D$12</f>
        <v>10</v>
      </c>
      <c r="E37">
        <f>CEILING(D37,1)</f>
        <v>10</v>
      </c>
      <c r="F37">
        <f>IF(C35&gt;=E37,0,E37-C35)</f>
        <v>5</v>
      </c>
      <c r="G37">
        <f>IF(C35&gt;=E37,C35-E37,0)</f>
        <v>0</v>
      </c>
      <c r="H37">
        <f>(C35+F37-G37)</f>
        <v>10</v>
      </c>
      <c r="I37">
        <f>(C37-B37)</f>
        <v>0</v>
      </c>
      <c r="J37">
        <f>I37*J$13</f>
        <v>0</v>
      </c>
    </row>
    <row r="38" spans="1:13">
      <c r="A38" t="s">
        <v>20</v>
      </c>
      <c r="B38" s="3">
        <f>C6</f>
        <v>1600</v>
      </c>
      <c r="C38" s="2">
        <f t="shared" ref="C38" si="6">B38</f>
        <v>1600</v>
      </c>
      <c r="D38">
        <f t="shared" ref="D38:D40" si="7">C38/D$12</f>
        <v>16</v>
      </c>
      <c r="E38">
        <f>CEILING(D38,1)</f>
        <v>16</v>
      </c>
      <c r="F38">
        <f>IF(H37&gt;=E38,0,E38-H37)</f>
        <v>6</v>
      </c>
      <c r="G38">
        <f>IF(H37&gt;=E38,H37-E38,0)</f>
        <v>0</v>
      </c>
      <c r="H38">
        <f>(H37+F38-G38)</f>
        <v>16</v>
      </c>
      <c r="I38">
        <f>(I37+C38-B38)</f>
        <v>0</v>
      </c>
      <c r="J38">
        <f t="shared" ref="J38:J40" si="8">I38*J$13</f>
        <v>0</v>
      </c>
    </row>
    <row r="39" spans="1:13">
      <c r="A39" t="s">
        <v>21</v>
      </c>
      <c r="B39" s="3">
        <f>C7</f>
        <v>1400</v>
      </c>
      <c r="C39" s="2">
        <v>1700</v>
      </c>
      <c r="D39">
        <f t="shared" si="7"/>
        <v>17</v>
      </c>
      <c r="E39">
        <f>CEILING(D39,1)</f>
        <v>17</v>
      </c>
      <c r="F39">
        <f>IF(H38&gt;=E39,0,E39-H38)</f>
        <v>1</v>
      </c>
      <c r="G39">
        <f>IF(H38&gt;=E39,H38-E39,0)</f>
        <v>0</v>
      </c>
      <c r="H39">
        <f>(H38+F39-G39)</f>
        <v>17</v>
      </c>
      <c r="I39">
        <f>(I38+C39-B39)</f>
        <v>300</v>
      </c>
      <c r="J39">
        <f t="shared" si="8"/>
        <v>1500</v>
      </c>
    </row>
    <row r="40" spans="1:13">
      <c r="A40" t="s">
        <v>22</v>
      </c>
      <c r="B40" s="3">
        <f>C8</f>
        <v>2000</v>
      </c>
      <c r="C40" s="2">
        <v>1700</v>
      </c>
      <c r="D40">
        <f t="shared" si="7"/>
        <v>17</v>
      </c>
      <c r="E40">
        <f>CEILING(D40,1)</f>
        <v>17</v>
      </c>
      <c r="F40">
        <f>IF(H39&gt;=E40,0,E40-H39)</f>
        <v>0</v>
      </c>
      <c r="G40">
        <f>IF(H39&gt;=E40,H39-E40,0)</f>
        <v>0</v>
      </c>
      <c r="H40">
        <f>(H39+F40-G40)</f>
        <v>17</v>
      </c>
      <c r="I40">
        <f>(I39+C40-B40)</f>
        <v>0</v>
      </c>
      <c r="J40">
        <f t="shared" si="8"/>
        <v>0</v>
      </c>
    </row>
    <row r="41" spans="1:13">
      <c r="B41">
        <f>SUM(B37:B40)</f>
        <v>6000</v>
      </c>
      <c r="C41">
        <f>SUM(C37:C40)</f>
        <v>6000</v>
      </c>
      <c r="F41">
        <f>SUM(F37:F40)*F35</f>
        <v>6000</v>
      </c>
      <c r="G41">
        <f>SUM(G37:G40)*G35</f>
        <v>0</v>
      </c>
      <c r="J41">
        <f>SUM(J37:J40)</f>
        <v>1500</v>
      </c>
    </row>
    <row r="42" spans="1:13">
      <c r="I42" t="s">
        <v>23</v>
      </c>
      <c r="J42">
        <f>F41+G41+J41</f>
        <v>7500</v>
      </c>
    </row>
    <row r="44" spans="1:13">
      <c r="A44" s="51" t="s">
        <v>70</v>
      </c>
    </row>
    <row r="45" spans="1:13">
      <c r="B45">
        <v>1</v>
      </c>
      <c r="C45">
        <v>2</v>
      </c>
      <c r="D45">
        <v>3</v>
      </c>
      <c r="E45">
        <v>4</v>
      </c>
      <c r="F45">
        <v>5</v>
      </c>
      <c r="G45">
        <v>6</v>
      </c>
      <c r="H45">
        <v>7</v>
      </c>
      <c r="I45">
        <v>8</v>
      </c>
      <c r="J45">
        <v>9</v>
      </c>
      <c r="K45">
        <v>10</v>
      </c>
      <c r="L45">
        <v>11</v>
      </c>
      <c r="M45">
        <v>12</v>
      </c>
    </row>
    <row r="46" spans="1:13">
      <c r="A46" t="s">
        <v>71</v>
      </c>
      <c r="B46" s="46">
        <v>0</v>
      </c>
      <c r="C46" s="46">
        <v>0.05</v>
      </c>
      <c r="D46" s="46">
        <v>0.15</v>
      </c>
      <c r="E46" s="46">
        <v>0.05</v>
      </c>
      <c r="F46" s="46">
        <v>0.1</v>
      </c>
      <c r="G46" s="46">
        <v>0.05</v>
      </c>
      <c r="H46" s="46">
        <v>0.1</v>
      </c>
      <c r="I46" s="46">
        <v>0.25</v>
      </c>
      <c r="J46" s="46">
        <v>0.1</v>
      </c>
      <c r="K46" s="46">
        <v>0.1</v>
      </c>
      <c r="L46" s="46">
        <v>0</v>
      </c>
      <c r="M46" s="46">
        <v>0.05</v>
      </c>
    </row>
    <row r="47" spans="1:13">
      <c r="A47" t="s">
        <v>72</v>
      </c>
      <c r="B47" s="46">
        <v>0</v>
      </c>
      <c r="C47" s="46">
        <v>0</v>
      </c>
      <c r="D47" s="46">
        <v>0.2</v>
      </c>
      <c r="E47" s="46">
        <v>0</v>
      </c>
      <c r="F47" s="46">
        <v>0.1</v>
      </c>
      <c r="G47" s="46">
        <v>0</v>
      </c>
      <c r="H47" s="46">
        <v>0.2</v>
      </c>
      <c r="I47" s="46">
        <v>0.25</v>
      </c>
      <c r="J47" s="46">
        <v>0.05</v>
      </c>
      <c r="K47" s="46">
        <v>0.15</v>
      </c>
      <c r="L47" s="46">
        <v>0.05</v>
      </c>
      <c r="M47" s="46">
        <v>0</v>
      </c>
    </row>
    <row r="49" spans="1:13">
      <c r="A49" t="s">
        <v>71</v>
      </c>
      <c r="B49">
        <f>$C37*0.5*B46</f>
        <v>0</v>
      </c>
      <c r="C49">
        <f t="shared" ref="C49:M49" si="9">$C37*0.5*C46</f>
        <v>25</v>
      </c>
      <c r="D49">
        <f t="shared" si="9"/>
        <v>75</v>
      </c>
      <c r="E49">
        <f t="shared" si="9"/>
        <v>25</v>
      </c>
      <c r="F49">
        <f t="shared" si="9"/>
        <v>50</v>
      </c>
      <c r="G49">
        <f t="shared" si="9"/>
        <v>25</v>
      </c>
      <c r="H49">
        <f t="shared" si="9"/>
        <v>50</v>
      </c>
      <c r="I49">
        <f t="shared" si="9"/>
        <v>125</v>
      </c>
      <c r="J49">
        <f t="shared" si="9"/>
        <v>50</v>
      </c>
      <c r="K49">
        <f t="shared" si="9"/>
        <v>50</v>
      </c>
      <c r="L49">
        <f t="shared" si="9"/>
        <v>0</v>
      </c>
      <c r="M49">
        <f t="shared" si="9"/>
        <v>25</v>
      </c>
    </row>
    <row r="50" spans="1:13">
      <c r="A50" t="s">
        <v>72</v>
      </c>
      <c r="B50">
        <f>$C37*0.5*B47</f>
        <v>0</v>
      </c>
      <c r="C50">
        <f t="shared" ref="C50:M50" si="10">$C37*0.5*C47</f>
        <v>0</v>
      </c>
      <c r="D50">
        <f t="shared" si="10"/>
        <v>100</v>
      </c>
      <c r="E50">
        <f t="shared" si="10"/>
        <v>0</v>
      </c>
      <c r="F50">
        <f t="shared" si="10"/>
        <v>50</v>
      </c>
      <c r="G50">
        <f t="shared" si="10"/>
        <v>0</v>
      </c>
      <c r="H50">
        <f t="shared" si="10"/>
        <v>100</v>
      </c>
      <c r="I50">
        <f t="shared" si="10"/>
        <v>125</v>
      </c>
      <c r="J50">
        <f t="shared" si="10"/>
        <v>25</v>
      </c>
      <c r="K50">
        <f t="shared" si="10"/>
        <v>75</v>
      </c>
      <c r="L50">
        <f t="shared" si="10"/>
        <v>25</v>
      </c>
      <c r="M50">
        <f t="shared" si="10"/>
        <v>0</v>
      </c>
    </row>
    <row r="52" spans="1:13" ht="28">
      <c r="A52" s="56" t="s">
        <v>98</v>
      </c>
    </row>
    <row r="53" spans="1:13" ht="28">
      <c r="A53" s="56" t="s">
        <v>99</v>
      </c>
    </row>
    <row r="54" spans="1:13" ht="28">
      <c r="A54" s="56" t="s">
        <v>100</v>
      </c>
    </row>
    <row r="55" spans="1:13" ht="28">
      <c r="A55" s="56" t="s">
        <v>101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7"/>
  <sheetViews>
    <sheetView topLeftCell="A70" zoomScale="75" zoomScaleNormal="75" zoomScalePageLayoutView="75" workbookViewId="0">
      <selection activeCell="A80" sqref="A80:A81"/>
    </sheetView>
  </sheetViews>
  <sheetFormatPr baseColWidth="10" defaultColWidth="9" defaultRowHeight="15" x14ac:dyDescent="0"/>
  <cols>
    <col min="1" max="1" width="27" customWidth="1"/>
    <col min="2" max="2" width="13.33203125" bestFit="1" customWidth="1"/>
    <col min="3" max="3" width="22.33203125" bestFit="1" customWidth="1"/>
    <col min="4" max="11" width="20.6640625" bestFit="1" customWidth="1"/>
    <col min="12" max="12" width="17" customWidth="1"/>
    <col min="13" max="13" width="20.6640625" bestFit="1" customWidth="1"/>
    <col min="14" max="15" width="17" customWidth="1"/>
    <col min="16" max="16" width="11.33203125" customWidth="1"/>
    <col min="17" max="17" width="20.6640625" bestFit="1" customWidth="1"/>
  </cols>
  <sheetData>
    <row r="1" spans="1:17" ht="21">
      <c r="A1" s="4" t="s">
        <v>24</v>
      </c>
      <c r="B1" s="5" t="s">
        <v>25</v>
      </c>
      <c r="C1" s="6"/>
      <c r="D1" s="6"/>
      <c r="E1" s="6"/>
      <c r="F1" s="6"/>
      <c r="G1" s="6" t="s">
        <v>26</v>
      </c>
      <c r="H1" s="6"/>
      <c r="I1" s="6"/>
      <c r="J1" s="6"/>
      <c r="K1" s="6"/>
      <c r="L1" s="6"/>
      <c r="M1" s="6"/>
      <c r="N1" s="6"/>
      <c r="O1" s="6"/>
    </row>
    <row r="2" spans="1:17" ht="21">
      <c r="A2" s="5" t="s">
        <v>27</v>
      </c>
      <c r="B2" s="5" t="s">
        <v>28</v>
      </c>
      <c r="C2" s="5" t="s">
        <v>29</v>
      </c>
      <c r="D2" s="5">
        <v>1</v>
      </c>
      <c r="E2" s="5">
        <f>D2+1</f>
        <v>2</v>
      </c>
      <c r="F2" s="5">
        <f t="shared" ref="F2:O2" si="0">E2+1</f>
        <v>3</v>
      </c>
      <c r="G2" s="5">
        <f t="shared" si="0"/>
        <v>4</v>
      </c>
      <c r="H2" s="5">
        <f t="shared" si="0"/>
        <v>5</v>
      </c>
      <c r="I2" s="5">
        <f t="shared" si="0"/>
        <v>6</v>
      </c>
      <c r="J2" s="5">
        <f t="shared" si="0"/>
        <v>7</v>
      </c>
      <c r="K2" s="5">
        <f t="shared" si="0"/>
        <v>8</v>
      </c>
      <c r="L2" s="5">
        <f t="shared" si="0"/>
        <v>9</v>
      </c>
      <c r="M2" s="5">
        <f t="shared" si="0"/>
        <v>10</v>
      </c>
      <c r="N2" s="5">
        <f t="shared" si="0"/>
        <v>11</v>
      </c>
      <c r="O2" s="5">
        <f t="shared" si="0"/>
        <v>12</v>
      </c>
    </row>
    <row r="3" spans="1:17" ht="26">
      <c r="A3" s="7" t="s">
        <v>30</v>
      </c>
      <c r="B3" s="8"/>
      <c r="C3" s="5"/>
      <c r="D3" s="5">
        <f>'APP-MPS'!B49</f>
        <v>0</v>
      </c>
      <c r="E3" s="5">
        <f>'APP-MPS'!C49</f>
        <v>25</v>
      </c>
      <c r="F3" s="5">
        <f>'APP-MPS'!D49</f>
        <v>75</v>
      </c>
      <c r="G3" s="5">
        <f>'APP-MPS'!E49</f>
        <v>25</v>
      </c>
      <c r="H3" s="5">
        <f>'APP-MPS'!F49</f>
        <v>50</v>
      </c>
      <c r="I3" s="5">
        <f>'APP-MPS'!G49</f>
        <v>25</v>
      </c>
      <c r="J3" s="5">
        <f>'APP-MPS'!H49</f>
        <v>50</v>
      </c>
      <c r="K3" s="5">
        <f>'APP-MPS'!I49</f>
        <v>125</v>
      </c>
      <c r="L3" s="5">
        <f>'APP-MPS'!J49</f>
        <v>50</v>
      </c>
      <c r="M3" s="5">
        <f>'APP-MPS'!K49</f>
        <v>50</v>
      </c>
      <c r="N3" s="5">
        <f>'APP-MPS'!L49</f>
        <v>0</v>
      </c>
      <c r="O3" s="5">
        <f>'APP-MPS'!M49</f>
        <v>25</v>
      </c>
      <c r="P3" s="9">
        <f>SUM(D3:O3)</f>
        <v>500</v>
      </c>
      <c r="Q3" s="10">
        <v>500</v>
      </c>
    </row>
    <row r="4" spans="1:17" ht="21">
      <c r="A4" s="7" t="s">
        <v>31</v>
      </c>
      <c r="B4" s="8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7" ht="21">
      <c r="A5" s="7" t="s">
        <v>32</v>
      </c>
      <c r="B5" s="8"/>
      <c r="C5" s="5">
        <v>9</v>
      </c>
      <c r="D5" s="5">
        <f t="shared" ref="D5:O5" si="1">C5+D7-D3</f>
        <v>9</v>
      </c>
      <c r="E5" s="5">
        <f t="shared" si="1"/>
        <v>0</v>
      </c>
      <c r="F5" s="5">
        <f t="shared" si="1"/>
        <v>0</v>
      </c>
      <c r="G5" s="5">
        <f t="shared" si="1"/>
        <v>0</v>
      </c>
      <c r="H5" s="5">
        <f t="shared" si="1"/>
        <v>0</v>
      </c>
      <c r="I5" s="5">
        <f t="shared" si="1"/>
        <v>0</v>
      </c>
      <c r="J5" s="5">
        <f t="shared" si="1"/>
        <v>0</v>
      </c>
      <c r="K5" s="5">
        <f t="shared" si="1"/>
        <v>0</v>
      </c>
      <c r="L5" s="5">
        <f t="shared" si="1"/>
        <v>0</v>
      </c>
      <c r="M5" s="5">
        <f t="shared" si="1"/>
        <v>0</v>
      </c>
      <c r="N5" s="5">
        <f t="shared" si="1"/>
        <v>0</v>
      </c>
      <c r="O5" s="5">
        <f t="shared" si="1"/>
        <v>0</v>
      </c>
      <c r="P5" s="11"/>
    </row>
    <row r="6" spans="1:17" ht="21">
      <c r="A6" s="7" t="s">
        <v>33</v>
      </c>
      <c r="B6" s="8"/>
      <c r="C6" s="5"/>
      <c r="D6" s="5">
        <f t="shared" ref="D6:O6" si="2">IF(D3&gt;=C5,D3-C5,0)</f>
        <v>0</v>
      </c>
      <c r="E6" s="5">
        <f t="shared" si="2"/>
        <v>16</v>
      </c>
      <c r="F6" s="5">
        <f t="shared" si="2"/>
        <v>75</v>
      </c>
      <c r="G6" s="5">
        <f t="shared" si="2"/>
        <v>25</v>
      </c>
      <c r="H6" s="5">
        <f t="shared" si="2"/>
        <v>50</v>
      </c>
      <c r="I6" s="5">
        <f t="shared" si="2"/>
        <v>25</v>
      </c>
      <c r="J6" s="5">
        <f t="shared" si="2"/>
        <v>50</v>
      </c>
      <c r="K6" s="5">
        <f t="shared" si="2"/>
        <v>125</v>
      </c>
      <c r="L6" s="5">
        <f t="shared" si="2"/>
        <v>50</v>
      </c>
      <c r="M6" s="5">
        <f t="shared" si="2"/>
        <v>50</v>
      </c>
      <c r="N6" s="5">
        <f t="shared" si="2"/>
        <v>0</v>
      </c>
      <c r="O6" s="5">
        <f t="shared" si="2"/>
        <v>25</v>
      </c>
      <c r="P6" s="12"/>
    </row>
    <row r="7" spans="1:17" ht="21">
      <c r="A7" s="7" t="s">
        <v>34</v>
      </c>
      <c r="B7" s="8"/>
      <c r="C7" s="5"/>
      <c r="D7" s="5">
        <f t="shared" ref="D7:O7" si="3">D6</f>
        <v>0</v>
      </c>
      <c r="E7" s="5">
        <f t="shared" si="3"/>
        <v>16</v>
      </c>
      <c r="F7" s="5">
        <f t="shared" si="3"/>
        <v>75</v>
      </c>
      <c r="G7" s="5">
        <f t="shared" si="3"/>
        <v>25</v>
      </c>
      <c r="H7" s="5">
        <f t="shared" si="3"/>
        <v>50</v>
      </c>
      <c r="I7" s="5">
        <f t="shared" si="3"/>
        <v>25</v>
      </c>
      <c r="J7" s="5">
        <f t="shared" si="3"/>
        <v>50</v>
      </c>
      <c r="K7" s="5">
        <f t="shared" si="3"/>
        <v>125</v>
      </c>
      <c r="L7" s="5">
        <f t="shared" si="3"/>
        <v>50</v>
      </c>
      <c r="M7" s="5">
        <f t="shared" si="3"/>
        <v>50</v>
      </c>
      <c r="N7" s="5">
        <f t="shared" si="3"/>
        <v>0</v>
      </c>
      <c r="O7" s="5">
        <f t="shared" si="3"/>
        <v>25</v>
      </c>
      <c r="P7" s="12"/>
    </row>
    <row r="8" spans="1:17" ht="21">
      <c r="A8" s="7" t="s">
        <v>35</v>
      </c>
      <c r="B8" s="8"/>
      <c r="C8" s="13">
        <f>E7+D7</f>
        <v>16</v>
      </c>
      <c r="D8" s="5">
        <f>F7</f>
        <v>75</v>
      </c>
      <c r="E8" s="5">
        <f>G7</f>
        <v>25</v>
      </c>
      <c r="F8" s="5">
        <f t="shared" ref="F8:O8" si="4">H7</f>
        <v>50</v>
      </c>
      <c r="G8" s="5">
        <f t="shared" si="4"/>
        <v>25</v>
      </c>
      <c r="H8" s="5">
        <f t="shared" si="4"/>
        <v>50</v>
      </c>
      <c r="I8" s="5">
        <f t="shared" si="4"/>
        <v>125</v>
      </c>
      <c r="J8" s="5">
        <f t="shared" si="4"/>
        <v>50</v>
      </c>
      <c r="K8" s="5">
        <f t="shared" si="4"/>
        <v>50</v>
      </c>
      <c r="L8" s="5">
        <f t="shared" si="4"/>
        <v>0</v>
      </c>
      <c r="M8" s="5">
        <f t="shared" si="4"/>
        <v>25</v>
      </c>
      <c r="N8" s="5">
        <f t="shared" si="4"/>
        <v>0</v>
      </c>
      <c r="O8" s="5">
        <f t="shared" si="4"/>
        <v>0</v>
      </c>
      <c r="P8" s="12"/>
    </row>
    <row r="9" spans="1:17" ht="21">
      <c r="A9" s="6"/>
      <c r="B9" s="6"/>
      <c r="C9" s="6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2"/>
    </row>
    <row r="10" spans="1:17" ht="21">
      <c r="A10" s="15" t="s">
        <v>36</v>
      </c>
      <c r="B10" s="6"/>
      <c r="C10" s="6"/>
      <c r="D10" s="16">
        <f>D8*16</f>
        <v>1200</v>
      </c>
      <c r="E10" s="16">
        <f t="shared" ref="E10:O10" si="5">E8*16</f>
        <v>400</v>
      </c>
      <c r="F10" s="16">
        <f t="shared" si="5"/>
        <v>800</v>
      </c>
      <c r="G10" s="16">
        <f t="shared" si="5"/>
        <v>400</v>
      </c>
      <c r="H10" s="16">
        <f t="shared" si="5"/>
        <v>800</v>
      </c>
      <c r="I10" s="16">
        <f t="shared" si="5"/>
        <v>2000</v>
      </c>
      <c r="J10" s="16">
        <f t="shared" si="5"/>
        <v>800</v>
      </c>
      <c r="K10" s="16">
        <f t="shared" si="5"/>
        <v>800</v>
      </c>
      <c r="L10" s="16">
        <f t="shared" si="5"/>
        <v>0</v>
      </c>
      <c r="M10" s="16">
        <f t="shared" si="5"/>
        <v>400</v>
      </c>
      <c r="N10" s="16">
        <f t="shared" si="5"/>
        <v>0</v>
      </c>
      <c r="O10" s="16">
        <f t="shared" si="5"/>
        <v>0</v>
      </c>
      <c r="P10" s="12"/>
    </row>
    <row r="11" spans="1:17" ht="21">
      <c r="A11" s="17" t="s">
        <v>37</v>
      </c>
      <c r="B11" s="18"/>
      <c r="C11" s="19">
        <f>4*16*C8</f>
        <v>1024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2"/>
    </row>
    <row r="12" spans="1:17" ht="2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12"/>
    </row>
    <row r="13" spans="1:17" ht="21">
      <c r="A13" s="5" t="s">
        <v>38</v>
      </c>
      <c r="B13" s="5" t="s">
        <v>39</v>
      </c>
      <c r="C13" s="21"/>
      <c r="D13" s="21"/>
      <c r="E13" s="21"/>
      <c r="F13" s="21"/>
      <c r="G13" s="21" t="s">
        <v>26</v>
      </c>
      <c r="H13" s="21"/>
      <c r="I13" s="21"/>
      <c r="J13" s="21"/>
      <c r="K13" s="21"/>
      <c r="L13" s="21"/>
      <c r="M13" s="21"/>
      <c r="N13" s="21"/>
      <c r="O13" s="21"/>
      <c r="P13" s="12"/>
    </row>
    <row r="14" spans="1:17" ht="21">
      <c r="A14" s="5" t="s">
        <v>40</v>
      </c>
      <c r="B14" s="5" t="s">
        <v>41</v>
      </c>
      <c r="C14" s="5" t="s">
        <v>29</v>
      </c>
      <c r="D14" s="5">
        <v>1</v>
      </c>
      <c r="E14" s="5">
        <f>D14+1</f>
        <v>2</v>
      </c>
      <c r="F14" s="5">
        <f t="shared" ref="F14:O14" si="6">E14+1</f>
        <v>3</v>
      </c>
      <c r="G14" s="5">
        <f t="shared" si="6"/>
        <v>4</v>
      </c>
      <c r="H14" s="5">
        <f t="shared" si="6"/>
        <v>5</v>
      </c>
      <c r="I14" s="5">
        <f t="shared" si="6"/>
        <v>6</v>
      </c>
      <c r="J14" s="5">
        <f t="shared" si="6"/>
        <v>7</v>
      </c>
      <c r="K14" s="5">
        <f t="shared" si="6"/>
        <v>8</v>
      </c>
      <c r="L14" s="5">
        <f t="shared" si="6"/>
        <v>9</v>
      </c>
      <c r="M14" s="5">
        <f t="shared" si="6"/>
        <v>10</v>
      </c>
      <c r="N14" s="5">
        <f t="shared" si="6"/>
        <v>11</v>
      </c>
      <c r="O14" s="5">
        <f t="shared" si="6"/>
        <v>12</v>
      </c>
      <c r="P14" s="12"/>
    </row>
    <row r="15" spans="1:17" ht="21">
      <c r="A15" s="59" t="s">
        <v>30</v>
      </c>
      <c r="B15" s="60"/>
      <c r="C15" s="5"/>
      <c r="D15" s="5">
        <f>2*$D$8</f>
        <v>150</v>
      </c>
      <c r="E15" s="5">
        <f>$E$8*2</f>
        <v>50</v>
      </c>
      <c r="F15" s="5">
        <f>$F$8*2</f>
        <v>100</v>
      </c>
      <c r="G15" s="5">
        <f>$G$8*2</f>
        <v>50</v>
      </c>
      <c r="H15" s="5">
        <f>$H$8*2</f>
        <v>100</v>
      </c>
      <c r="I15" s="5">
        <f>$I$8*2</f>
        <v>250</v>
      </c>
      <c r="J15" s="5">
        <f>$J$8*2</f>
        <v>100</v>
      </c>
      <c r="K15" s="5">
        <f>$K$8*2</f>
        <v>100</v>
      </c>
      <c r="L15" s="5">
        <f>$L$8*2</f>
        <v>0</v>
      </c>
      <c r="M15" s="5">
        <f>$M$8*2</f>
        <v>50</v>
      </c>
      <c r="N15" s="5">
        <f>$N$8*2</f>
        <v>0</v>
      </c>
      <c r="O15" s="5">
        <f>$O$8*2</f>
        <v>0</v>
      </c>
      <c r="P15" s="12"/>
    </row>
    <row r="16" spans="1:17" ht="21">
      <c r="A16" s="59" t="s">
        <v>31</v>
      </c>
      <c r="B16" s="60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12"/>
    </row>
    <row r="17" spans="1:16" ht="21">
      <c r="A17" s="59" t="s">
        <v>32</v>
      </c>
      <c r="B17" s="60"/>
      <c r="C17" s="5">
        <v>250</v>
      </c>
      <c r="D17" s="5">
        <f t="shared" ref="D17:O17" si="7">C17+D19-D15</f>
        <v>100</v>
      </c>
      <c r="E17" s="5">
        <f t="shared" si="7"/>
        <v>50</v>
      </c>
      <c r="F17" s="5">
        <f t="shared" si="7"/>
        <v>0</v>
      </c>
      <c r="G17" s="5">
        <f t="shared" si="7"/>
        <v>0</v>
      </c>
      <c r="H17" s="5">
        <f t="shared" si="7"/>
        <v>0</v>
      </c>
      <c r="I17" s="5">
        <f t="shared" si="7"/>
        <v>0</v>
      </c>
      <c r="J17" s="5">
        <f t="shared" si="7"/>
        <v>0</v>
      </c>
      <c r="K17" s="5">
        <f t="shared" si="7"/>
        <v>0</v>
      </c>
      <c r="L17" s="5">
        <f t="shared" si="7"/>
        <v>0</v>
      </c>
      <c r="M17" s="5">
        <f t="shared" si="7"/>
        <v>0</v>
      </c>
      <c r="N17" s="5">
        <f t="shared" si="7"/>
        <v>0</v>
      </c>
      <c r="O17" s="5">
        <f t="shared" si="7"/>
        <v>0</v>
      </c>
      <c r="P17" s="11"/>
    </row>
    <row r="18" spans="1:16" ht="21">
      <c r="A18" s="7" t="s">
        <v>33</v>
      </c>
      <c r="B18" s="22"/>
      <c r="C18" s="5"/>
      <c r="D18" s="5">
        <f t="shared" ref="D18:K18" si="8">IF(D15&gt;=C17,D15-C17,0)</f>
        <v>0</v>
      </c>
      <c r="E18" s="5">
        <f t="shared" si="8"/>
        <v>0</v>
      </c>
      <c r="F18" s="5">
        <f t="shared" si="8"/>
        <v>50</v>
      </c>
      <c r="G18" s="5">
        <f t="shared" si="8"/>
        <v>50</v>
      </c>
      <c r="H18" s="5">
        <f t="shared" si="8"/>
        <v>100</v>
      </c>
      <c r="I18" s="5">
        <f t="shared" si="8"/>
        <v>250</v>
      </c>
      <c r="J18" s="5">
        <f t="shared" si="8"/>
        <v>100</v>
      </c>
      <c r="K18" s="5">
        <f t="shared" si="8"/>
        <v>100</v>
      </c>
      <c r="L18" s="5">
        <f>IF(L15&gt;=K17,L15-K17,0)</f>
        <v>0</v>
      </c>
      <c r="M18" s="5">
        <f>IF(M15&gt;=L17,M15-L17,0)</f>
        <v>50</v>
      </c>
      <c r="N18" s="5">
        <f>IF(N15&gt;=M17,N15-M17,0)</f>
        <v>0</v>
      </c>
      <c r="O18" s="5">
        <f>IF(O15&gt;=N17,O15-N17,0)</f>
        <v>0</v>
      </c>
      <c r="P18" s="12"/>
    </row>
    <row r="19" spans="1:16" ht="21">
      <c r="A19" s="59" t="s">
        <v>34</v>
      </c>
      <c r="B19" s="60"/>
      <c r="C19" s="5"/>
      <c r="D19" s="5">
        <f>CEILING(D18/10,1)*10</f>
        <v>0</v>
      </c>
      <c r="E19" s="5">
        <f>CEILING(E18/10,1)*10</f>
        <v>0</v>
      </c>
      <c r="F19" s="5">
        <f>CEILING(F18/10,1)*10</f>
        <v>50</v>
      </c>
      <c r="G19" s="5">
        <f t="shared" ref="G19:O19" si="9">CEILING(G18/10,1)*10</f>
        <v>50</v>
      </c>
      <c r="H19" s="5">
        <f t="shared" si="9"/>
        <v>100</v>
      </c>
      <c r="I19" s="5">
        <f t="shared" si="9"/>
        <v>250</v>
      </c>
      <c r="J19" s="5">
        <f t="shared" si="9"/>
        <v>100</v>
      </c>
      <c r="K19" s="5">
        <f t="shared" si="9"/>
        <v>100</v>
      </c>
      <c r="L19" s="5">
        <f t="shared" si="9"/>
        <v>0</v>
      </c>
      <c r="M19" s="5">
        <f t="shared" si="9"/>
        <v>50</v>
      </c>
      <c r="N19" s="5">
        <f t="shared" si="9"/>
        <v>0</v>
      </c>
      <c r="O19" s="5">
        <f t="shared" si="9"/>
        <v>0</v>
      </c>
      <c r="P19" s="12"/>
    </row>
    <row r="20" spans="1:16" ht="21">
      <c r="A20" s="59" t="s">
        <v>35</v>
      </c>
      <c r="B20" s="60"/>
      <c r="C20" s="13">
        <f>D19</f>
        <v>0</v>
      </c>
      <c r="D20" s="5">
        <f>E19</f>
        <v>0</v>
      </c>
      <c r="E20" s="5">
        <f t="shared" ref="E20:O20" si="10">F19</f>
        <v>50</v>
      </c>
      <c r="F20" s="5">
        <f t="shared" si="10"/>
        <v>50</v>
      </c>
      <c r="G20" s="5">
        <f t="shared" si="10"/>
        <v>100</v>
      </c>
      <c r="H20" s="5">
        <f t="shared" si="10"/>
        <v>250</v>
      </c>
      <c r="I20" s="5">
        <f t="shared" si="10"/>
        <v>100</v>
      </c>
      <c r="J20" s="5">
        <f t="shared" si="10"/>
        <v>100</v>
      </c>
      <c r="K20" s="5">
        <f t="shared" si="10"/>
        <v>0</v>
      </c>
      <c r="L20" s="5">
        <f t="shared" si="10"/>
        <v>50</v>
      </c>
      <c r="M20" s="5">
        <f t="shared" si="10"/>
        <v>0</v>
      </c>
      <c r="N20" s="5">
        <f t="shared" si="10"/>
        <v>0</v>
      </c>
      <c r="O20" s="5">
        <f t="shared" si="10"/>
        <v>0</v>
      </c>
      <c r="P20" s="12"/>
    </row>
    <row r="21" spans="1:16" ht="21">
      <c r="A21" s="15" t="s">
        <v>36</v>
      </c>
      <c r="B21" s="6"/>
      <c r="C21" s="23"/>
      <c r="D21" s="16">
        <f>D20*9</f>
        <v>0</v>
      </c>
      <c r="E21" s="16">
        <f t="shared" ref="E21:O21" si="11">E20*9</f>
        <v>450</v>
      </c>
      <c r="F21" s="16">
        <f t="shared" si="11"/>
        <v>450</v>
      </c>
      <c r="G21" s="16">
        <f t="shared" si="11"/>
        <v>900</v>
      </c>
      <c r="H21" s="16">
        <f t="shared" si="11"/>
        <v>2250</v>
      </c>
      <c r="I21" s="16">
        <f t="shared" si="11"/>
        <v>900</v>
      </c>
      <c r="J21" s="16">
        <f t="shared" si="11"/>
        <v>900</v>
      </c>
      <c r="K21" s="16">
        <f t="shared" si="11"/>
        <v>0</v>
      </c>
      <c r="L21" s="16">
        <f t="shared" si="11"/>
        <v>450</v>
      </c>
      <c r="M21" s="16">
        <f t="shared" si="11"/>
        <v>0</v>
      </c>
      <c r="N21" s="16">
        <f t="shared" si="11"/>
        <v>0</v>
      </c>
      <c r="O21" s="16">
        <f t="shared" si="11"/>
        <v>0</v>
      </c>
      <c r="P21" s="12"/>
    </row>
    <row r="22" spans="1:16" ht="21">
      <c r="A22" s="24" t="s">
        <v>42</v>
      </c>
      <c r="B22" s="25"/>
      <c r="C22" s="19">
        <f>2*C20*9</f>
        <v>0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12"/>
    </row>
    <row r="23" spans="1:16" ht="21">
      <c r="A23" s="6"/>
      <c r="B23" s="6"/>
      <c r="C23" s="23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12"/>
    </row>
    <row r="24" spans="1:16" ht="21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12"/>
    </row>
    <row r="25" spans="1:16" ht="21">
      <c r="A25" s="5" t="s">
        <v>43</v>
      </c>
      <c r="B25" s="5" t="s">
        <v>39</v>
      </c>
      <c r="C25" s="21"/>
      <c r="D25" s="21"/>
      <c r="E25" s="21"/>
      <c r="F25" s="21"/>
      <c r="G25" s="21" t="s">
        <v>26</v>
      </c>
      <c r="H25" s="21"/>
      <c r="I25" s="21"/>
      <c r="J25" s="21"/>
      <c r="K25" s="21"/>
      <c r="L25" s="21"/>
      <c r="M25" s="21"/>
      <c r="N25" s="21"/>
      <c r="O25" s="21"/>
      <c r="P25" s="12"/>
    </row>
    <row r="26" spans="1:16" ht="21">
      <c r="A26" s="5" t="s">
        <v>44</v>
      </c>
      <c r="B26" s="5" t="s">
        <v>28</v>
      </c>
      <c r="C26" s="5" t="s">
        <v>29</v>
      </c>
      <c r="D26" s="5">
        <v>1</v>
      </c>
      <c r="E26" s="5">
        <f>D26+1</f>
        <v>2</v>
      </c>
      <c r="F26" s="5">
        <f t="shared" ref="F26:O26" si="12">E26+1</f>
        <v>3</v>
      </c>
      <c r="G26" s="5">
        <f t="shared" si="12"/>
        <v>4</v>
      </c>
      <c r="H26" s="5">
        <f t="shared" si="12"/>
        <v>5</v>
      </c>
      <c r="I26" s="5">
        <f t="shared" si="12"/>
        <v>6</v>
      </c>
      <c r="J26" s="5">
        <f t="shared" si="12"/>
        <v>7</v>
      </c>
      <c r="K26" s="5">
        <f t="shared" si="12"/>
        <v>8</v>
      </c>
      <c r="L26" s="5">
        <f t="shared" si="12"/>
        <v>9</v>
      </c>
      <c r="M26" s="5">
        <f t="shared" si="12"/>
        <v>10</v>
      </c>
      <c r="N26" s="5">
        <f t="shared" si="12"/>
        <v>11</v>
      </c>
      <c r="O26" s="5">
        <f t="shared" si="12"/>
        <v>12</v>
      </c>
      <c r="P26" s="12"/>
    </row>
    <row r="27" spans="1:16" ht="21">
      <c r="A27" s="59" t="s">
        <v>30</v>
      </c>
      <c r="B27" s="60"/>
      <c r="C27" s="5"/>
      <c r="D27" s="5">
        <f>2*$D$8</f>
        <v>150</v>
      </c>
      <c r="E27" s="5">
        <f>$E$8*2</f>
        <v>50</v>
      </c>
      <c r="F27" s="5">
        <f>$F$8*2</f>
        <v>100</v>
      </c>
      <c r="G27" s="5">
        <f>$G$8*2</f>
        <v>50</v>
      </c>
      <c r="H27" s="5">
        <f>$H$8*2</f>
        <v>100</v>
      </c>
      <c r="I27" s="5">
        <f>$I$8*2</f>
        <v>250</v>
      </c>
      <c r="J27" s="5">
        <f>$J$8*2</f>
        <v>100</v>
      </c>
      <c r="K27" s="5">
        <f>$K$8*2</f>
        <v>100</v>
      </c>
      <c r="L27" s="5">
        <f>$L$8*2</f>
        <v>0</v>
      </c>
      <c r="M27" s="5">
        <f>$M$8*2</f>
        <v>50</v>
      </c>
      <c r="N27" s="5">
        <f>$N$8*2</f>
        <v>0</v>
      </c>
      <c r="O27" s="5">
        <f>$O$8*2</f>
        <v>0</v>
      </c>
      <c r="P27" s="12"/>
    </row>
    <row r="28" spans="1:16" ht="21">
      <c r="A28" s="59" t="s">
        <v>31</v>
      </c>
      <c r="B28" s="60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12"/>
    </row>
    <row r="29" spans="1:16" ht="21">
      <c r="A29" s="59" t="s">
        <v>32</v>
      </c>
      <c r="B29" s="60"/>
      <c r="C29" s="5">
        <v>301</v>
      </c>
      <c r="D29" s="5">
        <f t="shared" ref="D29:O29" si="13">C29+D31-D27</f>
        <v>151</v>
      </c>
      <c r="E29" s="5">
        <f t="shared" si="13"/>
        <v>101</v>
      </c>
      <c r="F29" s="5">
        <f t="shared" si="13"/>
        <v>1</v>
      </c>
      <c r="G29" s="5">
        <f t="shared" si="13"/>
        <v>26</v>
      </c>
      <c r="H29" s="5">
        <f t="shared" si="13"/>
        <v>1</v>
      </c>
      <c r="I29" s="5">
        <f t="shared" si="13"/>
        <v>51</v>
      </c>
      <c r="J29" s="5">
        <f t="shared" si="13"/>
        <v>26</v>
      </c>
      <c r="K29" s="5">
        <f t="shared" si="13"/>
        <v>1</v>
      </c>
      <c r="L29" s="5">
        <f t="shared" si="13"/>
        <v>1</v>
      </c>
      <c r="M29" s="5">
        <f t="shared" si="13"/>
        <v>26</v>
      </c>
      <c r="N29" s="5">
        <f t="shared" si="13"/>
        <v>26</v>
      </c>
      <c r="O29" s="5">
        <f t="shared" si="13"/>
        <v>26</v>
      </c>
      <c r="P29" s="11"/>
    </row>
    <row r="30" spans="1:16" ht="21">
      <c r="A30" s="7" t="s">
        <v>33</v>
      </c>
      <c r="B30" s="22"/>
      <c r="C30" s="5"/>
      <c r="D30" s="5">
        <f t="shared" ref="D30:O30" si="14">IF(D27&gt;=C29,D27-C29,0)</f>
        <v>0</v>
      </c>
      <c r="E30" s="5">
        <f t="shared" si="14"/>
        <v>0</v>
      </c>
      <c r="F30" s="5">
        <f t="shared" si="14"/>
        <v>0</v>
      </c>
      <c r="G30" s="5">
        <f t="shared" si="14"/>
        <v>49</v>
      </c>
      <c r="H30" s="5">
        <f t="shared" si="14"/>
        <v>74</v>
      </c>
      <c r="I30" s="5">
        <f t="shared" si="14"/>
        <v>249</v>
      </c>
      <c r="J30" s="5">
        <f t="shared" si="14"/>
        <v>49</v>
      </c>
      <c r="K30" s="5">
        <f t="shared" si="14"/>
        <v>74</v>
      </c>
      <c r="L30" s="5">
        <f t="shared" si="14"/>
        <v>0</v>
      </c>
      <c r="M30" s="5">
        <f t="shared" si="14"/>
        <v>49</v>
      </c>
      <c r="N30" s="5">
        <f t="shared" si="14"/>
        <v>0</v>
      </c>
      <c r="O30" s="5">
        <f t="shared" si="14"/>
        <v>0</v>
      </c>
      <c r="P30" s="12"/>
    </row>
    <row r="31" spans="1:16" ht="21">
      <c r="A31" s="59" t="s">
        <v>34</v>
      </c>
      <c r="B31" s="60"/>
      <c r="C31" s="5"/>
      <c r="D31" s="5">
        <f>CEILING(D30/75,1)*75</f>
        <v>0</v>
      </c>
      <c r="E31" s="5">
        <f>CEILING(E30/75,1)*75</f>
        <v>0</v>
      </c>
      <c r="F31" s="5">
        <f>CEILING(F30/75,1)*75</f>
        <v>0</v>
      </c>
      <c r="G31" s="5">
        <f>CEILING(G30/75,1)*75</f>
        <v>75</v>
      </c>
      <c r="H31" s="5">
        <f>CEILING(H30/75,1)*75</f>
        <v>75</v>
      </c>
      <c r="I31" s="5">
        <f t="shared" ref="I31:O31" si="15">CEILING(I30/75,1)*75</f>
        <v>300</v>
      </c>
      <c r="J31" s="5">
        <f t="shared" si="15"/>
        <v>75</v>
      </c>
      <c r="K31" s="5">
        <f t="shared" si="15"/>
        <v>75</v>
      </c>
      <c r="L31" s="5">
        <f t="shared" si="15"/>
        <v>0</v>
      </c>
      <c r="M31" s="5">
        <f t="shared" si="15"/>
        <v>75</v>
      </c>
      <c r="N31" s="5">
        <f t="shared" si="15"/>
        <v>0</v>
      </c>
      <c r="O31" s="5">
        <f t="shared" si="15"/>
        <v>0</v>
      </c>
      <c r="P31" s="12"/>
    </row>
    <row r="32" spans="1:16" ht="21">
      <c r="A32" s="59" t="s">
        <v>35</v>
      </c>
      <c r="B32" s="60"/>
      <c r="C32" s="13">
        <f>E31+D31</f>
        <v>0</v>
      </c>
      <c r="D32" s="5">
        <f t="shared" ref="D32:M32" si="16">F31</f>
        <v>0</v>
      </c>
      <c r="E32" s="5">
        <f t="shared" si="16"/>
        <v>75</v>
      </c>
      <c r="F32" s="5">
        <f t="shared" si="16"/>
        <v>75</v>
      </c>
      <c r="G32" s="5">
        <f t="shared" si="16"/>
        <v>300</v>
      </c>
      <c r="H32" s="5">
        <f t="shared" si="16"/>
        <v>75</v>
      </c>
      <c r="I32" s="5">
        <f t="shared" si="16"/>
        <v>75</v>
      </c>
      <c r="J32" s="5">
        <f t="shared" si="16"/>
        <v>0</v>
      </c>
      <c r="K32" s="5">
        <f t="shared" si="16"/>
        <v>75</v>
      </c>
      <c r="L32" s="5">
        <f t="shared" si="16"/>
        <v>0</v>
      </c>
      <c r="M32" s="5">
        <f t="shared" si="16"/>
        <v>0</v>
      </c>
      <c r="N32" s="5">
        <f>P31</f>
        <v>0</v>
      </c>
      <c r="O32" s="5">
        <f>Q31</f>
        <v>0</v>
      </c>
      <c r="P32" s="12"/>
    </row>
    <row r="33" spans="1:32" ht="21">
      <c r="A33" s="15" t="s">
        <v>36</v>
      </c>
      <c r="B33" s="6"/>
      <c r="C33" s="23"/>
      <c r="D33" s="16">
        <f>D32*6</f>
        <v>0</v>
      </c>
      <c r="E33" s="16">
        <f t="shared" ref="E33:O33" si="17">E32*6</f>
        <v>450</v>
      </c>
      <c r="F33" s="16">
        <f t="shared" si="17"/>
        <v>450</v>
      </c>
      <c r="G33" s="16">
        <f t="shared" si="17"/>
        <v>1800</v>
      </c>
      <c r="H33" s="16">
        <f t="shared" si="17"/>
        <v>450</v>
      </c>
      <c r="I33" s="16">
        <f t="shared" si="17"/>
        <v>450</v>
      </c>
      <c r="J33" s="16">
        <f t="shared" si="17"/>
        <v>0</v>
      </c>
      <c r="K33" s="16">
        <f t="shared" si="17"/>
        <v>450</v>
      </c>
      <c r="L33" s="16">
        <f t="shared" si="17"/>
        <v>0</v>
      </c>
      <c r="M33" s="16">
        <f t="shared" si="17"/>
        <v>0</v>
      </c>
      <c r="N33" s="16">
        <f t="shared" si="17"/>
        <v>0</v>
      </c>
      <c r="O33" s="16">
        <f t="shared" si="17"/>
        <v>0</v>
      </c>
      <c r="P33" s="12"/>
    </row>
    <row r="34" spans="1:32" ht="21">
      <c r="A34" s="24" t="s">
        <v>42</v>
      </c>
      <c r="B34" s="25"/>
      <c r="C34" s="19">
        <f>2*C32*6</f>
        <v>0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12"/>
    </row>
    <row r="35" spans="1:32" ht="21">
      <c r="A35" s="6"/>
      <c r="B35" s="6"/>
      <c r="C35" s="23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12"/>
    </row>
    <row r="36" spans="1:32" ht="2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12"/>
    </row>
    <row r="37" spans="1:32" ht="21">
      <c r="A37" s="5" t="s">
        <v>45</v>
      </c>
      <c r="B37" s="5" t="s">
        <v>39</v>
      </c>
      <c r="C37" s="21"/>
      <c r="D37" s="21"/>
      <c r="E37" s="21"/>
      <c r="F37" s="21"/>
      <c r="G37" s="21" t="s">
        <v>26</v>
      </c>
      <c r="H37" s="21"/>
      <c r="I37" s="21"/>
      <c r="J37" s="21"/>
      <c r="K37" s="21"/>
      <c r="L37" s="21"/>
      <c r="M37" s="21"/>
      <c r="N37" s="21"/>
      <c r="O37" s="21"/>
      <c r="P37" s="12"/>
    </row>
    <row r="38" spans="1:32" ht="21">
      <c r="A38" s="5" t="s">
        <v>46</v>
      </c>
      <c r="B38" s="5" t="s">
        <v>41</v>
      </c>
      <c r="C38" s="5" t="s">
        <v>29</v>
      </c>
      <c r="D38" s="5">
        <v>1</v>
      </c>
      <c r="E38" s="5">
        <f>D38+1</f>
        <v>2</v>
      </c>
      <c r="F38" s="5">
        <f t="shared" ref="F38:O38" si="18">E38+1</f>
        <v>3</v>
      </c>
      <c r="G38" s="5">
        <f t="shared" si="18"/>
        <v>4</v>
      </c>
      <c r="H38" s="5">
        <f t="shared" si="18"/>
        <v>5</v>
      </c>
      <c r="I38" s="5">
        <f t="shared" si="18"/>
        <v>6</v>
      </c>
      <c r="J38" s="5">
        <f t="shared" si="18"/>
        <v>7</v>
      </c>
      <c r="K38" s="5">
        <f t="shared" si="18"/>
        <v>8</v>
      </c>
      <c r="L38" s="5">
        <f t="shared" si="18"/>
        <v>9</v>
      </c>
      <c r="M38" s="5">
        <f t="shared" si="18"/>
        <v>10</v>
      </c>
      <c r="N38" s="5">
        <f t="shared" si="18"/>
        <v>11</v>
      </c>
      <c r="O38" s="5">
        <f t="shared" si="18"/>
        <v>12</v>
      </c>
      <c r="P38" s="12"/>
      <c r="AF38" s="26" t="s">
        <v>47</v>
      </c>
    </row>
    <row r="39" spans="1:32" ht="21">
      <c r="A39" s="59" t="s">
        <v>30</v>
      </c>
      <c r="B39" s="60"/>
      <c r="C39" s="5"/>
      <c r="D39" s="5">
        <f>2*$D$8</f>
        <v>150</v>
      </c>
      <c r="E39" s="5">
        <f>$E$8*2</f>
        <v>50</v>
      </c>
      <c r="F39" s="5">
        <f>$F$8*2</f>
        <v>100</v>
      </c>
      <c r="G39" s="5">
        <f>$G$8*2</f>
        <v>50</v>
      </c>
      <c r="H39" s="5">
        <f>$H$8*2</f>
        <v>100</v>
      </c>
      <c r="I39" s="5">
        <f>$I$8*2</f>
        <v>250</v>
      </c>
      <c r="J39" s="5">
        <f>$J$8*2</f>
        <v>100</v>
      </c>
      <c r="K39" s="5">
        <f>$K$8*2</f>
        <v>100</v>
      </c>
      <c r="L39" s="5">
        <f>$L$8*2</f>
        <v>0</v>
      </c>
      <c r="M39" s="5">
        <f>$M$8*2</f>
        <v>50</v>
      </c>
      <c r="N39" s="5">
        <f>$N$8*2</f>
        <v>0</v>
      </c>
      <c r="O39" s="5">
        <f>$O$8*2</f>
        <v>0</v>
      </c>
      <c r="P39" s="12"/>
      <c r="AD39" s="26" t="s">
        <v>48</v>
      </c>
      <c r="AE39">
        <v>72780</v>
      </c>
    </row>
    <row r="40" spans="1:32" ht="21">
      <c r="A40" s="59" t="s">
        <v>31</v>
      </c>
      <c r="B40" s="60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12"/>
      <c r="AD40" s="26" t="s">
        <v>49</v>
      </c>
      <c r="AE40">
        <v>100</v>
      </c>
      <c r="AF40">
        <f>AE39/AE42*AE40</f>
        <v>603.24124527422691</v>
      </c>
    </row>
    <row r="41" spans="1:32" ht="21">
      <c r="A41" s="59" t="s">
        <v>32</v>
      </c>
      <c r="B41" s="60"/>
      <c r="C41" s="5">
        <v>350</v>
      </c>
      <c r="D41" s="5">
        <f t="shared" ref="D41:O41" si="19">C41+D43-D39</f>
        <v>200</v>
      </c>
      <c r="E41" s="5">
        <f t="shared" si="19"/>
        <v>150</v>
      </c>
      <c r="F41" s="5">
        <f t="shared" si="19"/>
        <v>50</v>
      </c>
      <c r="G41" s="5">
        <f t="shared" si="19"/>
        <v>0</v>
      </c>
      <c r="H41" s="5">
        <f t="shared" si="19"/>
        <v>20</v>
      </c>
      <c r="I41" s="5">
        <f t="shared" si="19"/>
        <v>10</v>
      </c>
      <c r="J41" s="5">
        <f t="shared" si="19"/>
        <v>30</v>
      </c>
      <c r="K41" s="5">
        <f t="shared" si="19"/>
        <v>10</v>
      </c>
      <c r="L41" s="5">
        <f t="shared" si="19"/>
        <v>10</v>
      </c>
      <c r="M41" s="5">
        <f t="shared" si="19"/>
        <v>0</v>
      </c>
      <c r="N41" s="5">
        <f t="shared" si="19"/>
        <v>0</v>
      </c>
      <c r="O41" s="5">
        <f t="shared" si="19"/>
        <v>0</v>
      </c>
      <c r="P41" s="11"/>
      <c r="AD41" s="26" t="s">
        <v>50</v>
      </c>
      <c r="AE41">
        <v>0.1</v>
      </c>
      <c r="AF41">
        <f>AE42/2*AE41</f>
        <v>603.24124527422691</v>
      </c>
    </row>
    <row r="42" spans="1:32" ht="21">
      <c r="A42" s="7" t="s">
        <v>33</v>
      </c>
      <c r="B42" s="22"/>
      <c r="C42" s="5"/>
      <c r="D42" s="5">
        <f t="shared" ref="D42:O42" si="20">IF(D39&gt;=C41,D39-C41,0)</f>
        <v>0</v>
      </c>
      <c r="E42" s="5">
        <f t="shared" si="20"/>
        <v>0</v>
      </c>
      <c r="F42" s="5">
        <f t="shared" si="20"/>
        <v>0</v>
      </c>
      <c r="G42" s="5">
        <f t="shared" si="20"/>
        <v>0</v>
      </c>
      <c r="H42" s="5">
        <f t="shared" si="20"/>
        <v>100</v>
      </c>
      <c r="I42" s="5">
        <f t="shared" si="20"/>
        <v>230</v>
      </c>
      <c r="J42" s="5">
        <f t="shared" si="20"/>
        <v>90</v>
      </c>
      <c r="K42" s="5">
        <f t="shared" si="20"/>
        <v>70</v>
      </c>
      <c r="L42" s="5">
        <f t="shared" si="20"/>
        <v>0</v>
      </c>
      <c r="M42" s="5">
        <f t="shared" si="20"/>
        <v>40</v>
      </c>
      <c r="N42" s="5">
        <f t="shared" si="20"/>
        <v>0</v>
      </c>
      <c r="O42" s="5">
        <f t="shared" si="20"/>
        <v>0</v>
      </c>
      <c r="P42" s="12"/>
      <c r="AE42">
        <f>(2*AE39*AE40/AE41)^0.5</f>
        <v>12064.824905484538</v>
      </c>
    </row>
    <row r="43" spans="1:32" ht="21">
      <c r="A43" s="59" t="s">
        <v>34</v>
      </c>
      <c r="B43" s="60"/>
      <c r="C43" s="5"/>
      <c r="D43" s="5">
        <f>CEILING(D42/40,1)*40</f>
        <v>0</v>
      </c>
      <c r="E43" s="5">
        <f t="shared" ref="E43:O43" si="21">CEILING(E42/40,1)*40</f>
        <v>0</v>
      </c>
      <c r="F43" s="5">
        <f t="shared" si="21"/>
        <v>0</v>
      </c>
      <c r="G43" s="5">
        <f t="shared" si="21"/>
        <v>0</v>
      </c>
      <c r="H43" s="5">
        <f t="shared" si="21"/>
        <v>120</v>
      </c>
      <c r="I43" s="5">
        <f t="shared" si="21"/>
        <v>240</v>
      </c>
      <c r="J43" s="5">
        <f t="shared" si="21"/>
        <v>120</v>
      </c>
      <c r="K43" s="5">
        <f t="shared" si="21"/>
        <v>80</v>
      </c>
      <c r="L43" s="5">
        <f t="shared" si="21"/>
        <v>0</v>
      </c>
      <c r="M43" s="5">
        <f t="shared" si="21"/>
        <v>40</v>
      </c>
      <c r="N43" s="5">
        <f t="shared" si="21"/>
        <v>0</v>
      </c>
      <c r="O43" s="5">
        <f t="shared" si="21"/>
        <v>0</v>
      </c>
      <c r="P43" s="12"/>
    </row>
    <row r="44" spans="1:32" ht="21">
      <c r="A44" s="59" t="s">
        <v>35</v>
      </c>
      <c r="B44" s="60"/>
      <c r="C44" s="13">
        <f>D43</f>
        <v>0</v>
      </c>
      <c r="D44" s="5">
        <f>E43</f>
        <v>0</v>
      </c>
      <c r="E44" s="5">
        <f t="shared" ref="E44:O44" si="22">F43</f>
        <v>0</v>
      </c>
      <c r="F44" s="5">
        <f t="shared" si="22"/>
        <v>0</v>
      </c>
      <c r="G44" s="5">
        <f t="shared" si="22"/>
        <v>120</v>
      </c>
      <c r="H44" s="5">
        <f t="shared" si="22"/>
        <v>240</v>
      </c>
      <c r="I44" s="5">
        <f t="shared" si="22"/>
        <v>120</v>
      </c>
      <c r="J44" s="5">
        <f t="shared" si="22"/>
        <v>80</v>
      </c>
      <c r="K44" s="5">
        <f t="shared" si="22"/>
        <v>0</v>
      </c>
      <c r="L44" s="5">
        <f t="shared" si="22"/>
        <v>40</v>
      </c>
      <c r="M44" s="5">
        <f t="shared" si="22"/>
        <v>0</v>
      </c>
      <c r="N44" s="5">
        <f t="shared" si="22"/>
        <v>0</v>
      </c>
      <c r="O44" s="5">
        <f t="shared" si="22"/>
        <v>0</v>
      </c>
      <c r="P44" s="12"/>
    </row>
    <row r="45" spans="1:32" ht="21">
      <c r="A45" s="15" t="s">
        <v>36</v>
      </c>
      <c r="B45" s="6"/>
      <c r="C45" s="23"/>
      <c r="D45" s="16">
        <f>D44*3</f>
        <v>0</v>
      </c>
      <c r="E45" s="16">
        <f t="shared" ref="E45:O45" si="23">E44*3</f>
        <v>0</v>
      </c>
      <c r="F45" s="16">
        <f t="shared" si="23"/>
        <v>0</v>
      </c>
      <c r="G45" s="16">
        <f t="shared" si="23"/>
        <v>360</v>
      </c>
      <c r="H45" s="16">
        <f t="shared" si="23"/>
        <v>720</v>
      </c>
      <c r="I45" s="16">
        <f t="shared" si="23"/>
        <v>360</v>
      </c>
      <c r="J45" s="16">
        <f t="shared" si="23"/>
        <v>240</v>
      </c>
      <c r="K45" s="16">
        <f t="shared" si="23"/>
        <v>0</v>
      </c>
      <c r="L45" s="16">
        <f t="shared" si="23"/>
        <v>120</v>
      </c>
      <c r="M45" s="16">
        <f t="shared" si="23"/>
        <v>0</v>
      </c>
      <c r="N45" s="16">
        <f t="shared" si="23"/>
        <v>0</v>
      </c>
      <c r="O45" s="16">
        <f t="shared" si="23"/>
        <v>0</v>
      </c>
      <c r="P45" s="12"/>
    </row>
    <row r="46" spans="1:32" ht="21">
      <c r="A46" s="24" t="s">
        <v>42</v>
      </c>
      <c r="B46" s="25"/>
      <c r="C46" s="19">
        <f>2*C44*3</f>
        <v>0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12"/>
    </row>
    <row r="47" spans="1:32" ht="2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12"/>
    </row>
    <row r="48" spans="1:32" ht="2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12"/>
    </row>
    <row r="49" spans="1:16" ht="21">
      <c r="A49" s="5" t="s">
        <v>51</v>
      </c>
      <c r="B49" s="5" t="s">
        <v>39</v>
      </c>
      <c r="C49" s="21"/>
      <c r="D49" s="21"/>
      <c r="E49" s="21"/>
      <c r="F49" s="21"/>
      <c r="G49" s="21" t="s">
        <v>26</v>
      </c>
      <c r="H49" s="21"/>
      <c r="I49" s="21"/>
      <c r="J49" s="21"/>
      <c r="K49" s="21"/>
      <c r="L49" s="21"/>
      <c r="M49" s="21"/>
      <c r="N49" s="21"/>
      <c r="O49" s="21"/>
      <c r="P49" s="12"/>
    </row>
    <row r="50" spans="1:16" ht="21">
      <c r="A50" s="5" t="s">
        <v>52</v>
      </c>
      <c r="B50" s="5" t="s">
        <v>28</v>
      </c>
      <c r="C50" s="5" t="s">
        <v>29</v>
      </c>
      <c r="D50" s="5">
        <v>1</v>
      </c>
      <c r="E50" s="5">
        <f>D50+1</f>
        <v>2</v>
      </c>
      <c r="F50" s="5">
        <f t="shared" ref="F50:O50" si="24">E50+1</f>
        <v>3</v>
      </c>
      <c r="G50" s="5">
        <f t="shared" si="24"/>
        <v>4</v>
      </c>
      <c r="H50" s="5">
        <f t="shared" si="24"/>
        <v>5</v>
      </c>
      <c r="I50" s="5">
        <f t="shared" si="24"/>
        <v>6</v>
      </c>
      <c r="J50" s="5">
        <f t="shared" si="24"/>
        <v>7</v>
      </c>
      <c r="K50" s="5">
        <f t="shared" si="24"/>
        <v>8</v>
      </c>
      <c r="L50" s="5">
        <f t="shared" si="24"/>
        <v>9</v>
      </c>
      <c r="M50" s="5">
        <f t="shared" si="24"/>
        <v>10</v>
      </c>
      <c r="N50" s="5">
        <f t="shared" si="24"/>
        <v>11</v>
      </c>
      <c r="O50" s="5">
        <f t="shared" si="24"/>
        <v>12</v>
      </c>
      <c r="P50" s="12"/>
    </row>
    <row r="51" spans="1:16" ht="21">
      <c r="A51" s="59" t="s">
        <v>30</v>
      </c>
      <c r="B51" s="60"/>
      <c r="C51" s="5"/>
      <c r="D51" s="5">
        <f>D$8+DSHMRP!D8</f>
        <v>75</v>
      </c>
      <c r="E51" s="5">
        <f>E$8+DSHMRP!E8</f>
        <v>110</v>
      </c>
      <c r="F51" s="5">
        <f>F$8+DSHMRP!F8</f>
        <v>50</v>
      </c>
      <c r="G51" s="5">
        <f>G$8+DSHMRP!G8</f>
        <v>75</v>
      </c>
      <c r="H51" s="5">
        <f>H$8+DSHMRP!H8</f>
        <v>50</v>
      </c>
      <c r="I51" s="5">
        <f>I$8+DSHMRP!I8</f>
        <v>225</v>
      </c>
      <c r="J51" s="5">
        <f>J$8+DSHMRP!J8</f>
        <v>175</v>
      </c>
      <c r="K51" s="5">
        <f>K$8+DSHMRP!K8</f>
        <v>75</v>
      </c>
      <c r="L51" s="5">
        <f>L$8+DSHMRP!L8</f>
        <v>75</v>
      </c>
      <c r="M51" s="5">
        <f>M$8+DSHMRP!M8</f>
        <v>50</v>
      </c>
      <c r="N51" s="5">
        <f>N$8+DSHMRP!N8</f>
        <v>0</v>
      </c>
      <c r="O51" s="5">
        <f>O$8+DSHMRP!O8</f>
        <v>0</v>
      </c>
      <c r="P51" s="12"/>
    </row>
    <row r="52" spans="1:16" ht="21">
      <c r="A52" s="59" t="s">
        <v>31</v>
      </c>
      <c r="B52" s="60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12"/>
    </row>
    <row r="53" spans="1:16" ht="21">
      <c r="A53" s="59" t="s">
        <v>32</v>
      </c>
      <c r="B53" s="60"/>
      <c r="C53" s="5">
        <v>611</v>
      </c>
      <c r="D53" s="5">
        <f t="shared" ref="D53:O53" si="25">C53+D55-D51</f>
        <v>536</v>
      </c>
      <c r="E53" s="5">
        <f t="shared" si="25"/>
        <v>426</v>
      </c>
      <c r="F53" s="5">
        <f t="shared" si="25"/>
        <v>376</v>
      </c>
      <c r="G53" s="5">
        <f t="shared" si="25"/>
        <v>301</v>
      </c>
      <c r="H53" s="5">
        <f t="shared" si="25"/>
        <v>251</v>
      </c>
      <c r="I53" s="5">
        <f t="shared" si="25"/>
        <v>26</v>
      </c>
      <c r="J53" s="5">
        <f t="shared" si="25"/>
        <v>33</v>
      </c>
      <c r="K53" s="5">
        <f t="shared" si="25"/>
        <v>49</v>
      </c>
      <c r="L53" s="5">
        <f t="shared" si="25"/>
        <v>65</v>
      </c>
      <c r="M53" s="5">
        <f t="shared" si="25"/>
        <v>15</v>
      </c>
      <c r="N53" s="5">
        <f t="shared" si="25"/>
        <v>15</v>
      </c>
      <c r="O53" s="5">
        <f t="shared" si="25"/>
        <v>15</v>
      </c>
      <c r="P53" s="11"/>
    </row>
    <row r="54" spans="1:16" ht="21">
      <c r="A54" s="7" t="s">
        <v>33</v>
      </c>
      <c r="B54" s="22"/>
      <c r="C54" s="5"/>
      <c r="D54" s="5">
        <f t="shared" ref="D54:O54" si="26">IF(D51&gt;=C53,D51-C53,0)</f>
        <v>0</v>
      </c>
      <c r="E54" s="5">
        <f t="shared" si="26"/>
        <v>0</v>
      </c>
      <c r="F54" s="5">
        <f t="shared" si="26"/>
        <v>0</v>
      </c>
      <c r="G54" s="5">
        <f t="shared" si="26"/>
        <v>0</v>
      </c>
      <c r="H54" s="5">
        <f t="shared" si="26"/>
        <v>0</v>
      </c>
      <c r="I54" s="5">
        <f t="shared" si="26"/>
        <v>0</v>
      </c>
      <c r="J54" s="5">
        <f t="shared" si="26"/>
        <v>149</v>
      </c>
      <c r="K54" s="5">
        <f t="shared" si="26"/>
        <v>42</v>
      </c>
      <c r="L54" s="5">
        <f t="shared" si="26"/>
        <v>26</v>
      </c>
      <c r="M54" s="5">
        <f t="shared" si="26"/>
        <v>0</v>
      </c>
      <c r="N54" s="5">
        <f t="shared" si="26"/>
        <v>0</v>
      </c>
      <c r="O54" s="5">
        <f t="shared" si="26"/>
        <v>0</v>
      </c>
      <c r="P54" s="12"/>
    </row>
    <row r="55" spans="1:16" ht="21">
      <c r="A55" s="59" t="s">
        <v>34</v>
      </c>
      <c r="B55" s="60"/>
      <c r="C55" s="5"/>
      <c r="D55" s="5">
        <f>CEILING(D54/91,1)*91</f>
        <v>0</v>
      </c>
      <c r="E55" s="5">
        <f t="shared" ref="E55:O55" si="27">CEILING(E54/91,1)*91</f>
        <v>0</v>
      </c>
      <c r="F55" s="5">
        <f t="shared" si="27"/>
        <v>0</v>
      </c>
      <c r="G55" s="5">
        <f t="shared" si="27"/>
        <v>0</v>
      </c>
      <c r="H55" s="5">
        <f t="shared" si="27"/>
        <v>0</v>
      </c>
      <c r="I55" s="5">
        <f t="shared" si="27"/>
        <v>0</v>
      </c>
      <c r="J55" s="5">
        <f t="shared" si="27"/>
        <v>182</v>
      </c>
      <c r="K55" s="5">
        <f t="shared" si="27"/>
        <v>91</v>
      </c>
      <c r="L55" s="5">
        <f t="shared" si="27"/>
        <v>91</v>
      </c>
      <c r="M55" s="5">
        <f t="shared" si="27"/>
        <v>0</v>
      </c>
      <c r="N55" s="5">
        <f t="shared" si="27"/>
        <v>0</v>
      </c>
      <c r="O55" s="5">
        <f t="shared" si="27"/>
        <v>0</v>
      </c>
      <c r="P55" s="12"/>
    </row>
    <row r="56" spans="1:16" ht="21">
      <c r="A56" s="59" t="s">
        <v>35</v>
      </c>
      <c r="B56" s="60"/>
      <c r="C56" s="13">
        <f>E55+D55</f>
        <v>0</v>
      </c>
      <c r="D56" s="5">
        <f t="shared" ref="D56:M56" si="28">F55</f>
        <v>0</v>
      </c>
      <c r="E56" s="5">
        <f t="shared" si="28"/>
        <v>0</v>
      </c>
      <c r="F56" s="5">
        <f t="shared" si="28"/>
        <v>0</v>
      </c>
      <c r="G56" s="5">
        <f t="shared" si="28"/>
        <v>0</v>
      </c>
      <c r="H56" s="5">
        <f t="shared" si="28"/>
        <v>182</v>
      </c>
      <c r="I56" s="5">
        <f t="shared" si="28"/>
        <v>91</v>
      </c>
      <c r="J56" s="5">
        <f t="shared" si="28"/>
        <v>91</v>
      </c>
      <c r="K56" s="5">
        <f t="shared" si="28"/>
        <v>0</v>
      </c>
      <c r="L56" s="5">
        <f t="shared" si="28"/>
        <v>0</v>
      </c>
      <c r="M56" s="5">
        <f t="shared" si="28"/>
        <v>0</v>
      </c>
      <c r="N56" s="5">
        <f>P37</f>
        <v>0</v>
      </c>
      <c r="O56" s="5">
        <f>Q37</f>
        <v>0</v>
      </c>
      <c r="P56" s="12"/>
    </row>
    <row r="57" spans="1:16" ht="21">
      <c r="A57" s="15" t="s">
        <v>36</v>
      </c>
      <c r="B57" s="6"/>
      <c r="C57" s="23"/>
      <c r="D57" s="16">
        <f>D56*0.1</f>
        <v>0</v>
      </c>
      <c r="E57" s="16">
        <f t="shared" ref="E57:O57" si="29">E56*0.1</f>
        <v>0</v>
      </c>
      <c r="F57" s="16">
        <f t="shared" si="29"/>
        <v>0</v>
      </c>
      <c r="G57" s="16">
        <f t="shared" si="29"/>
        <v>0</v>
      </c>
      <c r="H57" s="16">
        <f t="shared" si="29"/>
        <v>18.2</v>
      </c>
      <c r="I57" s="16">
        <f t="shared" si="29"/>
        <v>9.1</v>
      </c>
      <c r="J57" s="16">
        <f t="shared" si="29"/>
        <v>9.1</v>
      </c>
      <c r="K57" s="16">
        <f t="shared" si="29"/>
        <v>0</v>
      </c>
      <c r="L57" s="16">
        <f t="shared" si="29"/>
        <v>0</v>
      </c>
      <c r="M57" s="16">
        <f t="shared" si="29"/>
        <v>0</v>
      </c>
      <c r="N57" s="16">
        <f t="shared" si="29"/>
        <v>0</v>
      </c>
      <c r="O57" s="16">
        <f t="shared" si="29"/>
        <v>0</v>
      </c>
      <c r="P57" s="12"/>
    </row>
    <row r="58" spans="1:16" ht="21">
      <c r="A58" s="24" t="s">
        <v>42</v>
      </c>
      <c r="B58" s="25"/>
      <c r="C58" s="19">
        <f>2*C56*0.1</f>
        <v>0</v>
      </c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12"/>
    </row>
    <row r="59" spans="1:16" ht="2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12"/>
    </row>
    <row r="60" spans="1:16" ht="2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12"/>
    </row>
    <row r="61" spans="1:16" ht="21">
      <c r="A61" s="5" t="s">
        <v>53</v>
      </c>
      <c r="B61" s="5" t="s">
        <v>54</v>
      </c>
      <c r="C61" s="21"/>
      <c r="D61" s="21"/>
      <c r="E61" s="21"/>
      <c r="F61" s="21"/>
      <c r="G61" s="21" t="s">
        <v>26</v>
      </c>
      <c r="H61" s="21"/>
      <c r="I61" s="21"/>
      <c r="J61" s="21"/>
      <c r="K61" s="21"/>
      <c r="L61" s="21"/>
      <c r="M61" s="21"/>
      <c r="N61" s="21"/>
      <c r="O61" s="21"/>
      <c r="P61" s="12"/>
    </row>
    <row r="62" spans="1:16" ht="21">
      <c r="A62" s="5" t="s">
        <v>55</v>
      </c>
      <c r="B62" s="5" t="s">
        <v>28</v>
      </c>
      <c r="C62" s="5" t="s">
        <v>29</v>
      </c>
      <c r="D62" s="5">
        <v>1</v>
      </c>
      <c r="E62" s="5">
        <f>D62+1</f>
        <v>2</v>
      </c>
      <c r="F62" s="5">
        <f t="shared" ref="F62:O62" si="30">E62+1</f>
        <v>3</v>
      </c>
      <c r="G62" s="5">
        <f t="shared" si="30"/>
        <v>4</v>
      </c>
      <c r="H62" s="5">
        <f t="shared" si="30"/>
        <v>5</v>
      </c>
      <c r="I62" s="5">
        <f t="shared" si="30"/>
        <v>6</v>
      </c>
      <c r="J62" s="5">
        <f t="shared" si="30"/>
        <v>7</v>
      </c>
      <c r="K62" s="5">
        <f t="shared" si="30"/>
        <v>8</v>
      </c>
      <c r="L62" s="5">
        <f t="shared" si="30"/>
        <v>9</v>
      </c>
      <c r="M62" s="5">
        <f t="shared" si="30"/>
        <v>10</v>
      </c>
      <c r="N62" s="5">
        <f t="shared" si="30"/>
        <v>11</v>
      </c>
      <c r="O62" s="5">
        <f t="shared" si="30"/>
        <v>12</v>
      </c>
      <c r="P62" s="12"/>
    </row>
    <row r="63" spans="1:16" ht="21">
      <c r="A63" s="59" t="s">
        <v>30</v>
      </c>
      <c r="B63" s="60"/>
      <c r="C63" s="5"/>
      <c r="D63" s="5">
        <f>(D20*2)+(D32*2)+(D44*2)+DSHMRP!D20*2+DSHMRP!D32*2+DSHMRP!D44*2</f>
        <v>710</v>
      </c>
      <c r="E63" s="5">
        <f>(E20*2)+(E32*2)+(E44*2)+DSHMRP!E20*2+DSHMRP!E32*2+DSHMRP!E44*2</f>
        <v>290</v>
      </c>
      <c r="F63" s="5">
        <f>(F20*2)+(F32*2)+(F44*2)+DSHMRP!F20*2+DSHMRP!F32*2+DSHMRP!F44*2</f>
        <v>610</v>
      </c>
      <c r="G63" s="5">
        <f>(G20*2)+(G32*2)+(G44*2)+DSHMRP!G20*2+DSHMRP!G32*2+DSHMRP!G44*2</f>
        <v>1440</v>
      </c>
      <c r="H63" s="5">
        <f>(H20*2)+(H32*2)+(H44*2)+DSHMRP!H20*2+DSHMRP!H32*2+DSHMRP!H44*2</f>
        <v>2450</v>
      </c>
      <c r="I63" s="5">
        <f>(I20*2)+(I32*2)+(I44*2)+DSHMRP!I20*2+DSHMRP!I32*2+DSHMRP!I44*2</f>
        <v>1650</v>
      </c>
      <c r="J63" s="5">
        <f>(J20*2)+(J32*2)+(J44*2)+DSHMRP!J20*2+DSHMRP!J32*2+DSHMRP!J44*2</f>
        <v>940</v>
      </c>
      <c r="K63" s="5">
        <f>(K20*2)+(K32*2)+(K44*2)+DSHMRP!K20*2+DSHMRP!K32*2+DSHMRP!K44*2</f>
        <v>770</v>
      </c>
      <c r="L63" s="5">
        <f>(L20*2)+(L32*2)+(L44*2)+DSHMRP!L20*2+DSHMRP!L32*2+DSHMRP!L44*2</f>
        <v>440</v>
      </c>
      <c r="M63" s="5">
        <f>(M20*2)+(M32*2)+(M44*2)+DSHMRP!M20*2+DSHMRP!M32*2+DSHMRP!M44*2</f>
        <v>0</v>
      </c>
      <c r="N63" s="5">
        <f>(N20*2)+(N32*2)+(N44*2)+DSHMRP!N20*2+DSHMRP!N32*2+DSHMRP!N44*2</f>
        <v>0</v>
      </c>
      <c r="O63" s="5">
        <f>(O20*2)+(O32*2)+(O44*2)+DSHMRP!O20*2+DSHMRP!O32*2+DSHMRP!O44*2</f>
        <v>0</v>
      </c>
      <c r="P63" s="12"/>
    </row>
    <row r="64" spans="1:16" ht="21">
      <c r="A64" s="59" t="s">
        <v>31</v>
      </c>
      <c r="B64" s="60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12"/>
    </row>
    <row r="65" spans="1:16" ht="21">
      <c r="A65" s="59" t="s">
        <v>32</v>
      </c>
      <c r="B65" s="60"/>
      <c r="C65" s="5">
        <v>257</v>
      </c>
      <c r="D65" s="5">
        <f t="shared" ref="D65:O65" si="31">C65+D67-D63</f>
        <v>47</v>
      </c>
      <c r="E65" s="5">
        <f t="shared" si="31"/>
        <v>57</v>
      </c>
      <c r="F65" s="5">
        <f t="shared" si="31"/>
        <v>47</v>
      </c>
      <c r="G65" s="5">
        <f t="shared" si="31"/>
        <v>7</v>
      </c>
      <c r="H65" s="5">
        <f t="shared" si="31"/>
        <v>57</v>
      </c>
      <c r="I65" s="5">
        <f t="shared" si="31"/>
        <v>7</v>
      </c>
      <c r="J65" s="5">
        <f t="shared" si="31"/>
        <v>67</v>
      </c>
      <c r="K65" s="5">
        <f t="shared" si="31"/>
        <v>97</v>
      </c>
      <c r="L65" s="5">
        <f t="shared" si="31"/>
        <v>57</v>
      </c>
      <c r="M65" s="5">
        <f t="shared" si="31"/>
        <v>57</v>
      </c>
      <c r="N65" s="5">
        <f t="shared" si="31"/>
        <v>57</v>
      </c>
      <c r="O65" s="5">
        <f t="shared" si="31"/>
        <v>57</v>
      </c>
      <c r="P65" s="11"/>
    </row>
    <row r="66" spans="1:16" ht="21">
      <c r="A66" s="7" t="s">
        <v>33</v>
      </c>
      <c r="B66" s="22"/>
      <c r="C66" s="5"/>
      <c r="D66" s="5">
        <f t="shared" ref="D66:O66" si="32">IF(D63&gt;=C65,D63-C65,0)</f>
        <v>453</v>
      </c>
      <c r="E66" s="5">
        <f t="shared" si="32"/>
        <v>243</v>
      </c>
      <c r="F66" s="5">
        <f t="shared" si="32"/>
        <v>553</v>
      </c>
      <c r="G66" s="5">
        <f t="shared" si="32"/>
        <v>1393</v>
      </c>
      <c r="H66" s="5">
        <f t="shared" si="32"/>
        <v>2443</v>
      </c>
      <c r="I66" s="5">
        <f t="shared" si="32"/>
        <v>1593</v>
      </c>
      <c r="J66" s="5">
        <f t="shared" si="32"/>
        <v>933</v>
      </c>
      <c r="K66" s="5">
        <f t="shared" si="32"/>
        <v>703</v>
      </c>
      <c r="L66" s="5">
        <f t="shared" si="32"/>
        <v>343</v>
      </c>
      <c r="M66" s="5">
        <f t="shared" si="32"/>
        <v>0</v>
      </c>
      <c r="N66" s="5">
        <f t="shared" si="32"/>
        <v>0</v>
      </c>
      <c r="O66" s="5">
        <f t="shared" si="32"/>
        <v>0</v>
      </c>
    </row>
    <row r="67" spans="1:16" ht="21">
      <c r="A67" s="59" t="s">
        <v>34</v>
      </c>
      <c r="B67" s="60"/>
      <c r="C67" s="5"/>
      <c r="D67" s="5">
        <f>CEILING(D66/100,1)*100</f>
        <v>500</v>
      </c>
      <c r="E67" s="5">
        <f>CEILING(E66/100,1)*100</f>
        <v>300</v>
      </c>
      <c r="F67" s="5">
        <f t="shared" ref="F67:O67" si="33">CEILING(F66/100,1)*100</f>
        <v>600</v>
      </c>
      <c r="G67" s="5">
        <f t="shared" si="33"/>
        <v>1400</v>
      </c>
      <c r="H67" s="5">
        <f t="shared" si="33"/>
        <v>2500</v>
      </c>
      <c r="I67" s="5">
        <f t="shared" si="33"/>
        <v>1600</v>
      </c>
      <c r="J67" s="5">
        <f t="shared" si="33"/>
        <v>1000</v>
      </c>
      <c r="K67" s="5">
        <f t="shared" si="33"/>
        <v>800</v>
      </c>
      <c r="L67" s="5">
        <f t="shared" si="33"/>
        <v>400</v>
      </c>
      <c r="M67" s="5">
        <f t="shared" si="33"/>
        <v>0</v>
      </c>
      <c r="N67" s="5">
        <f t="shared" si="33"/>
        <v>0</v>
      </c>
      <c r="O67" s="5">
        <f t="shared" si="33"/>
        <v>0</v>
      </c>
    </row>
    <row r="68" spans="1:16" ht="21">
      <c r="A68" s="59" t="s">
        <v>35</v>
      </c>
      <c r="B68" s="60"/>
      <c r="C68" s="13">
        <f>E67+D67</f>
        <v>800</v>
      </c>
      <c r="D68" s="5">
        <f>F67</f>
        <v>600</v>
      </c>
      <c r="E68" s="5">
        <f t="shared" ref="E68:M68" si="34">G67</f>
        <v>1400</v>
      </c>
      <c r="F68" s="5">
        <f t="shared" si="34"/>
        <v>2500</v>
      </c>
      <c r="G68" s="5">
        <f t="shared" si="34"/>
        <v>1600</v>
      </c>
      <c r="H68" s="5">
        <f t="shared" si="34"/>
        <v>1000</v>
      </c>
      <c r="I68" s="5">
        <f t="shared" si="34"/>
        <v>800</v>
      </c>
      <c r="J68" s="5">
        <f t="shared" si="34"/>
        <v>400</v>
      </c>
      <c r="K68" s="5">
        <f t="shared" si="34"/>
        <v>0</v>
      </c>
      <c r="L68" s="5">
        <f t="shared" si="34"/>
        <v>0</v>
      </c>
      <c r="M68" s="5">
        <f t="shared" si="34"/>
        <v>0</v>
      </c>
      <c r="N68" s="5">
        <f>P59</f>
        <v>0</v>
      </c>
      <c r="O68" s="5">
        <f>Q59</f>
        <v>0</v>
      </c>
    </row>
    <row r="69" spans="1:16" ht="21">
      <c r="A69" s="15" t="s">
        <v>36</v>
      </c>
      <c r="B69" s="6"/>
      <c r="C69" s="23"/>
      <c r="D69" s="16">
        <f>D68*0.01</f>
        <v>6</v>
      </c>
      <c r="E69" s="16">
        <f t="shared" ref="E69:O69" si="35">E68*0.01</f>
        <v>14</v>
      </c>
      <c r="F69" s="16">
        <f t="shared" si="35"/>
        <v>25</v>
      </c>
      <c r="G69" s="16">
        <f t="shared" si="35"/>
        <v>16</v>
      </c>
      <c r="H69" s="16">
        <f t="shared" si="35"/>
        <v>10</v>
      </c>
      <c r="I69" s="16">
        <f t="shared" si="35"/>
        <v>8</v>
      </c>
      <c r="J69" s="16">
        <f t="shared" si="35"/>
        <v>4</v>
      </c>
      <c r="K69" s="16">
        <f t="shared" si="35"/>
        <v>0</v>
      </c>
      <c r="L69" s="16">
        <f t="shared" si="35"/>
        <v>0</v>
      </c>
      <c r="M69" s="16">
        <f t="shared" si="35"/>
        <v>0</v>
      </c>
      <c r="N69" s="16">
        <f t="shared" si="35"/>
        <v>0</v>
      </c>
      <c r="O69" s="16">
        <f t="shared" si="35"/>
        <v>0</v>
      </c>
      <c r="P69" s="12"/>
    </row>
    <row r="70" spans="1:16" ht="21">
      <c r="A70" s="24" t="s">
        <v>42</v>
      </c>
      <c r="B70" s="25"/>
      <c r="C70" s="19">
        <f>2*C68*0.01</f>
        <v>16</v>
      </c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12"/>
    </row>
    <row r="71" spans="1:16" ht="2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7"/>
    </row>
    <row r="72" spans="1:16" ht="21">
      <c r="A72" s="6" t="s">
        <v>56</v>
      </c>
      <c r="I72" s="20"/>
      <c r="J72" s="20"/>
      <c r="K72" s="20"/>
      <c r="L72" s="20"/>
      <c r="M72" s="20"/>
      <c r="N72" s="20"/>
      <c r="O72" s="20"/>
      <c r="P72" s="12"/>
    </row>
    <row r="73" spans="1:16" ht="21">
      <c r="A73" s="6" t="s">
        <v>57</v>
      </c>
      <c r="I73" s="20"/>
      <c r="J73" s="20"/>
      <c r="K73" s="20"/>
      <c r="L73" s="20"/>
      <c r="M73" s="20"/>
      <c r="N73" s="20"/>
      <c r="O73" s="20"/>
      <c r="P73" s="12"/>
    </row>
    <row r="74" spans="1:16" ht="21">
      <c r="A74" s="6" t="s">
        <v>58</v>
      </c>
      <c r="I74" s="20"/>
      <c r="J74" s="20"/>
      <c r="K74" s="20"/>
      <c r="L74" s="20"/>
      <c r="M74" s="20"/>
      <c r="N74" s="20"/>
      <c r="O74" s="20"/>
      <c r="P74" s="12"/>
    </row>
    <row r="75" spans="1:16" ht="21">
      <c r="A75" s="28"/>
      <c r="I75" s="20"/>
      <c r="J75" s="20"/>
      <c r="K75" s="20"/>
      <c r="L75" s="20"/>
      <c r="M75" s="20"/>
      <c r="N75" s="20"/>
      <c r="O75" s="20"/>
      <c r="P75" s="12"/>
    </row>
    <row r="76" spans="1:16" ht="23">
      <c r="A76" s="20" t="s">
        <v>59</v>
      </c>
      <c r="C76" s="29">
        <f>C11</f>
        <v>1024</v>
      </c>
      <c r="I76" s="20"/>
      <c r="J76" s="20"/>
      <c r="K76" s="20"/>
      <c r="L76" s="20"/>
      <c r="M76" s="20"/>
      <c r="N76" s="20"/>
      <c r="O76" s="20"/>
      <c r="P76" s="12"/>
    </row>
    <row r="77" spans="1:16" ht="23">
      <c r="A77" s="20" t="s">
        <v>60</v>
      </c>
      <c r="C77" s="29">
        <f>C70+C58</f>
        <v>16</v>
      </c>
      <c r="I77" s="20"/>
      <c r="J77" s="20"/>
      <c r="K77" s="20"/>
      <c r="L77" s="20"/>
      <c r="M77" s="20"/>
      <c r="N77" s="20"/>
      <c r="O77" s="20"/>
      <c r="P77" s="12"/>
    </row>
    <row r="78" spans="1:16" ht="21">
      <c r="A78" s="20"/>
      <c r="B78" s="20"/>
      <c r="C78" s="30">
        <f>SUM(C76:C77)</f>
        <v>1040</v>
      </c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12"/>
    </row>
    <row r="79" spans="1:16" ht="2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12"/>
    </row>
    <row r="80" spans="1:16" ht="26">
      <c r="A80" s="31" t="s">
        <v>61</v>
      </c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12"/>
    </row>
    <row r="81" spans="1:16" ht="26">
      <c r="A81" s="31" t="s">
        <v>62</v>
      </c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12"/>
    </row>
    <row r="82" spans="1:16" ht="2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12"/>
    </row>
    <row r="83" spans="1:16" ht="2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12"/>
    </row>
    <row r="84" spans="1:16" ht="2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12"/>
    </row>
    <row r="85" spans="1:16" ht="2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12"/>
    </row>
    <row r="86" spans="1:16">
      <c r="P86" s="12"/>
    </row>
    <row r="87" spans="1:16">
      <c r="P87" s="12"/>
    </row>
    <row r="88" spans="1:16">
      <c r="P88" s="12"/>
    </row>
    <row r="89" spans="1:16">
      <c r="P89" s="12"/>
    </row>
    <row r="90" spans="1:16">
      <c r="P90" s="12"/>
    </row>
    <row r="91" spans="1:16">
      <c r="P91" s="12"/>
    </row>
    <row r="92" spans="1:16">
      <c r="P92" s="12"/>
    </row>
    <row r="93" spans="1:16">
      <c r="P93" s="12"/>
    </row>
    <row r="94" spans="1:16">
      <c r="P94" s="12"/>
    </row>
    <row r="95" spans="1:16">
      <c r="P95" s="12"/>
    </row>
    <row r="96" spans="1:16">
      <c r="P96" s="12"/>
    </row>
    <row r="97" spans="16:16">
      <c r="P97" s="12"/>
    </row>
    <row r="98" spans="16:16">
      <c r="P98" s="12"/>
    </row>
    <row r="99" spans="16:16">
      <c r="P99" s="12"/>
    </row>
    <row r="100" spans="16:16">
      <c r="P100" s="12"/>
    </row>
    <row r="101" spans="16:16">
      <c r="P101" s="12"/>
    </row>
    <row r="102" spans="16:16">
      <c r="P102" s="12"/>
    </row>
    <row r="103" spans="16:16">
      <c r="P103" s="12"/>
    </row>
    <row r="104" spans="16:16">
      <c r="P104" s="12"/>
    </row>
    <row r="105" spans="16:16">
      <c r="P105" s="12"/>
    </row>
    <row r="106" spans="16:16">
      <c r="P106" s="12"/>
    </row>
    <row r="107" spans="16:16">
      <c r="P107" s="12"/>
    </row>
    <row r="108" spans="16:16">
      <c r="P108" s="12"/>
    </row>
    <row r="109" spans="16:16">
      <c r="P109" s="12"/>
    </row>
    <row r="110" spans="16:16">
      <c r="P110" s="12"/>
    </row>
    <row r="111" spans="16:16">
      <c r="P111" s="12"/>
    </row>
    <row r="112" spans="16:16">
      <c r="P112" s="12"/>
    </row>
    <row r="113" spans="16:16">
      <c r="P113" s="12"/>
    </row>
    <row r="114" spans="16:16">
      <c r="P114" s="12"/>
    </row>
    <row r="115" spans="16:16">
      <c r="P115" s="12"/>
    </row>
    <row r="116" spans="16:16">
      <c r="P116" s="12"/>
    </row>
    <row r="117" spans="16:16">
      <c r="P117" s="12"/>
    </row>
    <row r="118" spans="16:16">
      <c r="P118" s="12"/>
    </row>
    <row r="119" spans="16:16">
      <c r="P119" s="12"/>
    </row>
    <row r="120" spans="16:16">
      <c r="P120" s="12"/>
    </row>
    <row r="121" spans="16:16">
      <c r="P121" s="12"/>
    </row>
    <row r="122" spans="16:16">
      <c r="P122" s="12"/>
    </row>
    <row r="123" spans="16:16">
      <c r="P123" s="12"/>
    </row>
    <row r="124" spans="16:16">
      <c r="P124" s="12"/>
    </row>
    <row r="125" spans="16:16">
      <c r="P125" s="12"/>
    </row>
    <row r="126" spans="16:16">
      <c r="P126" s="12"/>
    </row>
    <row r="127" spans="16:16">
      <c r="P127" s="12"/>
    </row>
    <row r="128" spans="16:16">
      <c r="P128" s="12"/>
    </row>
    <row r="129" spans="16:16">
      <c r="P129" s="12"/>
    </row>
    <row r="130" spans="16:16">
      <c r="P130" s="12"/>
    </row>
    <row r="131" spans="16:16">
      <c r="P131" s="12"/>
    </row>
    <row r="132" spans="16:16">
      <c r="P132" s="12"/>
    </row>
    <row r="133" spans="16:16">
      <c r="P133" s="12"/>
    </row>
    <row r="134" spans="16:16">
      <c r="P134" s="12"/>
    </row>
    <row r="135" spans="16:16">
      <c r="P135" s="12"/>
    </row>
    <row r="136" spans="16:16">
      <c r="P136" s="12"/>
    </row>
    <row r="137" spans="16:16">
      <c r="P137" s="12"/>
    </row>
    <row r="138" spans="16:16">
      <c r="P138" s="12"/>
    </row>
    <row r="139" spans="16:16">
      <c r="P139" s="12"/>
    </row>
    <row r="140" spans="16:16">
      <c r="P140" s="12"/>
    </row>
    <row r="141" spans="16:16">
      <c r="P141" s="12"/>
    </row>
    <row r="142" spans="16:16">
      <c r="P142" s="12"/>
    </row>
    <row r="143" spans="16:16">
      <c r="P143" s="12"/>
    </row>
    <row r="144" spans="16:16">
      <c r="P144" s="12"/>
    </row>
    <row r="145" spans="16:16">
      <c r="P145" s="12"/>
    </row>
    <row r="146" spans="16:16">
      <c r="P146" s="12"/>
    </row>
    <row r="147" spans="16:16">
      <c r="P147" s="12"/>
    </row>
  </sheetData>
  <mergeCells count="25">
    <mergeCell ref="A27:B27"/>
    <mergeCell ref="A15:B15"/>
    <mergeCell ref="A16:B16"/>
    <mergeCell ref="A17:B17"/>
    <mergeCell ref="A19:B19"/>
    <mergeCell ref="A20:B20"/>
    <mergeCell ref="A53:B53"/>
    <mergeCell ref="A28:B28"/>
    <mergeCell ref="A29:B29"/>
    <mergeCell ref="A31:B31"/>
    <mergeCell ref="A32:B32"/>
    <mergeCell ref="A39:B39"/>
    <mergeCell ref="A40:B40"/>
    <mergeCell ref="A41:B41"/>
    <mergeCell ref="A43:B43"/>
    <mergeCell ref="A44:B44"/>
    <mergeCell ref="A51:B51"/>
    <mergeCell ref="A52:B52"/>
    <mergeCell ref="A68:B68"/>
    <mergeCell ref="A55:B55"/>
    <mergeCell ref="A56:B56"/>
    <mergeCell ref="A63:B63"/>
    <mergeCell ref="A64:B64"/>
    <mergeCell ref="A65:B65"/>
    <mergeCell ref="A67:B67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4"/>
  <sheetViews>
    <sheetView zoomScale="75" zoomScaleNormal="75" zoomScalePageLayoutView="75" workbookViewId="0">
      <selection activeCell="F3" sqref="F3"/>
    </sheetView>
  </sheetViews>
  <sheetFormatPr baseColWidth="10" defaultColWidth="9" defaultRowHeight="15" x14ac:dyDescent="0"/>
  <cols>
    <col min="1" max="1" width="32.1640625" customWidth="1"/>
    <col min="2" max="2" width="13.33203125" bestFit="1" customWidth="1"/>
    <col min="3" max="3" width="20.83203125" bestFit="1" customWidth="1"/>
    <col min="4" max="5" width="19.33203125" bestFit="1" customWidth="1"/>
    <col min="6" max="6" width="19.6640625" bestFit="1" customWidth="1"/>
    <col min="7" max="8" width="19.33203125" bestFit="1" customWidth="1"/>
    <col min="9" max="9" width="21" customWidth="1"/>
    <col min="10" max="11" width="19.6640625" bestFit="1" customWidth="1"/>
    <col min="12" max="14" width="16.33203125" bestFit="1" customWidth="1"/>
    <col min="15" max="15" width="12" bestFit="1" customWidth="1"/>
    <col min="16" max="16" width="26.6640625" style="45" bestFit="1" customWidth="1"/>
    <col min="17" max="17" width="13.6640625" customWidth="1"/>
  </cols>
  <sheetData>
    <row r="1" spans="1:18" ht="21">
      <c r="A1" s="32" t="s">
        <v>63</v>
      </c>
      <c r="B1" s="33" t="s">
        <v>25</v>
      </c>
      <c r="C1" s="18"/>
      <c r="D1" s="18"/>
      <c r="E1" s="18"/>
      <c r="F1" s="18"/>
      <c r="G1" s="18" t="s">
        <v>26</v>
      </c>
      <c r="H1" s="18"/>
      <c r="I1" s="18"/>
      <c r="J1" s="18"/>
      <c r="K1" s="18"/>
      <c r="L1" s="18"/>
      <c r="M1" s="18"/>
      <c r="N1" s="18"/>
      <c r="O1" s="18"/>
      <c r="P1" s="9"/>
      <c r="Q1" s="26"/>
      <c r="R1" s="26"/>
    </row>
    <row r="2" spans="1:18" ht="21">
      <c r="A2" s="33" t="s">
        <v>27</v>
      </c>
      <c r="B2" s="33" t="s">
        <v>41</v>
      </c>
      <c r="C2" s="33" t="s">
        <v>29</v>
      </c>
      <c r="D2" s="33">
        <v>1</v>
      </c>
      <c r="E2" s="33">
        <f t="shared" ref="E2:O2" si="0">D2+1</f>
        <v>2</v>
      </c>
      <c r="F2" s="33">
        <f t="shared" si="0"/>
        <v>3</v>
      </c>
      <c r="G2" s="33">
        <f t="shared" si="0"/>
        <v>4</v>
      </c>
      <c r="H2" s="33">
        <f t="shared" si="0"/>
        <v>5</v>
      </c>
      <c r="I2" s="33">
        <f t="shared" si="0"/>
        <v>6</v>
      </c>
      <c r="J2" s="33">
        <f t="shared" si="0"/>
        <v>7</v>
      </c>
      <c r="K2" s="33">
        <f t="shared" si="0"/>
        <v>8</v>
      </c>
      <c r="L2" s="33">
        <f t="shared" si="0"/>
        <v>9</v>
      </c>
      <c r="M2" s="33">
        <f t="shared" si="0"/>
        <v>10</v>
      </c>
      <c r="N2" s="33">
        <f t="shared" si="0"/>
        <v>11</v>
      </c>
      <c r="O2" s="33">
        <f t="shared" si="0"/>
        <v>12</v>
      </c>
      <c r="P2" s="26"/>
      <c r="Q2" s="26"/>
      <c r="R2" s="26"/>
    </row>
    <row r="3" spans="1:18" ht="26">
      <c r="A3" s="34" t="s">
        <v>30</v>
      </c>
      <c r="B3" s="35"/>
      <c r="C3" s="33"/>
      <c r="D3" s="33">
        <f>'APP-MPS'!B50</f>
        <v>0</v>
      </c>
      <c r="E3" s="33">
        <f>'APP-MPS'!C50</f>
        <v>0</v>
      </c>
      <c r="F3" s="33">
        <f>'APP-MPS'!D50</f>
        <v>100</v>
      </c>
      <c r="G3" s="33">
        <f>'APP-MPS'!E50</f>
        <v>0</v>
      </c>
      <c r="H3" s="33">
        <f>'APP-MPS'!F50</f>
        <v>50</v>
      </c>
      <c r="I3" s="33">
        <f>'APP-MPS'!G50</f>
        <v>0</v>
      </c>
      <c r="J3" s="33">
        <f>'APP-MPS'!H50</f>
        <v>100</v>
      </c>
      <c r="K3" s="33">
        <f>'APP-MPS'!I50</f>
        <v>125</v>
      </c>
      <c r="L3" s="33">
        <f>'APP-MPS'!J50</f>
        <v>25</v>
      </c>
      <c r="M3" s="33">
        <f>'APP-MPS'!K50</f>
        <v>75</v>
      </c>
      <c r="N3" s="33">
        <f>'APP-MPS'!L50</f>
        <v>25</v>
      </c>
      <c r="O3" s="33">
        <f>'APP-MPS'!M50</f>
        <v>0</v>
      </c>
      <c r="P3" s="36">
        <f>SUM(D3:O3)</f>
        <v>500</v>
      </c>
      <c r="Q3" s="10">
        <v>500</v>
      </c>
      <c r="R3" s="26"/>
    </row>
    <row r="4" spans="1:18" ht="21">
      <c r="A4" s="34" t="s">
        <v>31</v>
      </c>
      <c r="B4" s="35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26"/>
      <c r="Q4" s="26"/>
      <c r="R4" s="26"/>
    </row>
    <row r="5" spans="1:18" ht="21">
      <c r="A5" s="34" t="s">
        <v>32</v>
      </c>
      <c r="B5" s="35"/>
      <c r="C5" s="33">
        <v>15</v>
      </c>
      <c r="D5" s="33">
        <f t="shared" ref="D5:O5" si="1">C5+D7-D3</f>
        <v>15</v>
      </c>
      <c r="E5" s="33">
        <f t="shared" si="1"/>
        <v>15</v>
      </c>
      <c r="F5" s="33">
        <f t="shared" si="1"/>
        <v>0</v>
      </c>
      <c r="G5" s="33">
        <f t="shared" si="1"/>
        <v>0</v>
      </c>
      <c r="H5" s="33">
        <f t="shared" si="1"/>
        <v>0</v>
      </c>
      <c r="I5" s="33">
        <f t="shared" si="1"/>
        <v>0</v>
      </c>
      <c r="J5" s="33">
        <f t="shared" si="1"/>
        <v>0</v>
      </c>
      <c r="K5" s="33">
        <f t="shared" si="1"/>
        <v>0</v>
      </c>
      <c r="L5" s="33">
        <f t="shared" si="1"/>
        <v>0</v>
      </c>
      <c r="M5" s="33">
        <f t="shared" si="1"/>
        <v>0</v>
      </c>
      <c r="N5" s="33">
        <f t="shared" si="1"/>
        <v>0</v>
      </c>
      <c r="O5" s="33">
        <f t="shared" si="1"/>
        <v>0</v>
      </c>
      <c r="P5" s="26"/>
      <c r="Q5" s="26"/>
      <c r="R5" s="26"/>
    </row>
    <row r="6" spans="1:18" ht="21">
      <c r="A6" s="34" t="s">
        <v>33</v>
      </c>
      <c r="B6" s="35"/>
      <c r="C6" s="33"/>
      <c r="D6" s="33">
        <f t="shared" ref="D6:O6" si="2">IF(D3&gt;=C5,D3-C5,0)</f>
        <v>0</v>
      </c>
      <c r="E6" s="33">
        <f t="shared" si="2"/>
        <v>0</v>
      </c>
      <c r="F6" s="33">
        <f t="shared" si="2"/>
        <v>85</v>
      </c>
      <c r="G6" s="33">
        <f t="shared" si="2"/>
        <v>0</v>
      </c>
      <c r="H6" s="33">
        <f t="shared" si="2"/>
        <v>50</v>
      </c>
      <c r="I6" s="33">
        <f t="shared" si="2"/>
        <v>0</v>
      </c>
      <c r="J6" s="33">
        <f t="shared" si="2"/>
        <v>100</v>
      </c>
      <c r="K6" s="33">
        <f>IF(K3&gt;=J5,K3-J5,0)</f>
        <v>125</v>
      </c>
      <c r="L6" s="33">
        <f t="shared" si="2"/>
        <v>25</v>
      </c>
      <c r="M6" s="33">
        <f t="shared" si="2"/>
        <v>75</v>
      </c>
      <c r="N6" s="33">
        <f t="shared" si="2"/>
        <v>25</v>
      </c>
      <c r="O6" s="33">
        <f t="shared" si="2"/>
        <v>0</v>
      </c>
      <c r="P6" s="37"/>
      <c r="Q6" s="26"/>
      <c r="R6" s="26"/>
    </row>
    <row r="7" spans="1:18" ht="21">
      <c r="A7" s="34" t="s">
        <v>34</v>
      </c>
      <c r="B7" s="35"/>
      <c r="C7" s="33"/>
      <c r="D7" s="33">
        <f t="shared" ref="D7:O7" si="3">D6</f>
        <v>0</v>
      </c>
      <c r="E7" s="33">
        <f t="shared" si="3"/>
        <v>0</v>
      </c>
      <c r="F7" s="33">
        <f t="shared" si="3"/>
        <v>85</v>
      </c>
      <c r="G7" s="33">
        <f t="shared" si="3"/>
        <v>0</v>
      </c>
      <c r="H7" s="33">
        <f t="shared" si="3"/>
        <v>50</v>
      </c>
      <c r="I7" s="33">
        <f t="shared" si="3"/>
        <v>0</v>
      </c>
      <c r="J7" s="33">
        <f t="shared" si="3"/>
        <v>100</v>
      </c>
      <c r="K7" s="33">
        <f t="shared" si="3"/>
        <v>125</v>
      </c>
      <c r="L7" s="33">
        <f t="shared" si="3"/>
        <v>25</v>
      </c>
      <c r="M7" s="33">
        <f t="shared" si="3"/>
        <v>75</v>
      </c>
      <c r="N7" s="33">
        <f t="shared" si="3"/>
        <v>25</v>
      </c>
      <c r="O7" s="33">
        <f t="shared" si="3"/>
        <v>0</v>
      </c>
      <c r="P7" s="37"/>
      <c r="Q7" s="26"/>
      <c r="R7" s="26"/>
    </row>
    <row r="8" spans="1:18" ht="21">
      <c r="A8" s="34" t="s">
        <v>35</v>
      </c>
      <c r="B8" s="35"/>
      <c r="C8" s="13">
        <f>D7</f>
        <v>0</v>
      </c>
      <c r="D8" s="33">
        <f t="shared" ref="D8:O8" si="4">E7</f>
        <v>0</v>
      </c>
      <c r="E8" s="33">
        <f t="shared" si="4"/>
        <v>85</v>
      </c>
      <c r="F8" s="33">
        <f t="shared" si="4"/>
        <v>0</v>
      </c>
      <c r="G8" s="33">
        <f t="shared" si="4"/>
        <v>50</v>
      </c>
      <c r="H8" s="33">
        <f t="shared" si="4"/>
        <v>0</v>
      </c>
      <c r="I8" s="33">
        <f t="shared" si="4"/>
        <v>100</v>
      </c>
      <c r="J8" s="33">
        <f t="shared" si="4"/>
        <v>125</v>
      </c>
      <c r="K8" s="33">
        <f t="shared" si="4"/>
        <v>25</v>
      </c>
      <c r="L8" s="33">
        <f t="shared" si="4"/>
        <v>75</v>
      </c>
      <c r="M8" s="33">
        <f t="shared" si="4"/>
        <v>25</v>
      </c>
      <c r="N8" s="33">
        <f t="shared" si="4"/>
        <v>0</v>
      </c>
      <c r="O8" s="33">
        <f t="shared" si="4"/>
        <v>0</v>
      </c>
      <c r="P8" s="37"/>
      <c r="Q8" s="26"/>
      <c r="R8" s="26"/>
    </row>
    <row r="9" spans="1:18" ht="21">
      <c r="A9" s="18" t="s">
        <v>64</v>
      </c>
      <c r="B9" s="18"/>
      <c r="C9" s="1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7"/>
      <c r="Q9" s="26"/>
      <c r="R9" s="26"/>
    </row>
    <row r="10" spans="1:18" ht="21">
      <c r="A10" s="17" t="s">
        <v>36</v>
      </c>
      <c r="B10" s="18"/>
      <c r="C10" s="18"/>
      <c r="D10" s="39">
        <f>D8*12</f>
        <v>0</v>
      </c>
      <c r="E10" s="39">
        <f t="shared" ref="E10:O10" si="5">E8*12</f>
        <v>1020</v>
      </c>
      <c r="F10" s="39">
        <f t="shared" si="5"/>
        <v>0</v>
      </c>
      <c r="G10" s="39">
        <f t="shared" si="5"/>
        <v>600</v>
      </c>
      <c r="H10" s="39">
        <f t="shared" si="5"/>
        <v>0</v>
      </c>
      <c r="I10" s="39">
        <f t="shared" si="5"/>
        <v>1200</v>
      </c>
      <c r="J10" s="39">
        <f t="shared" si="5"/>
        <v>1500</v>
      </c>
      <c r="K10" s="39">
        <f t="shared" si="5"/>
        <v>300</v>
      </c>
      <c r="L10" s="39">
        <f t="shared" si="5"/>
        <v>900</v>
      </c>
      <c r="M10" s="39">
        <f t="shared" si="5"/>
        <v>300</v>
      </c>
      <c r="N10" s="39">
        <f t="shared" si="5"/>
        <v>0</v>
      </c>
      <c r="O10" s="39">
        <f t="shared" si="5"/>
        <v>0</v>
      </c>
      <c r="P10" s="37"/>
      <c r="Q10" s="26"/>
      <c r="R10" s="26"/>
    </row>
    <row r="11" spans="1:18" ht="21">
      <c r="A11" s="17" t="s">
        <v>37</v>
      </c>
      <c r="B11" s="18"/>
      <c r="C11" s="19">
        <f>4*12*C8</f>
        <v>0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7"/>
      <c r="Q11" s="26"/>
      <c r="R11" s="26"/>
    </row>
    <row r="12" spans="1:18" ht="21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37"/>
      <c r="Q12" s="26"/>
      <c r="R12" s="26"/>
    </row>
    <row r="13" spans="1:18" ht="21">
      <c r="A13" s="33" t="s">
        <v>65</v>
      </c>
      <c r="B13" s="33" t="s">
        <v>39</v>
      </c>
      <c r="C13" s="9"/>
      <c r="D13" s="9"/>
      <c r="E13" s="9"/>
      <c r="F13" s="9"/>
      <c r="G13" s="9" t="s">
        <v>26</v>
      </c>
      <c r="H13" s="9"/>
      <c r="I13" s="9"/>
      <c r="J13" s="9"/>
      <c r="K13" s="9"/>
      <c r="L13" s="9"/>
      <c r="M13" s="9"/>
      <c r="N13" s="9"/>
      <c r="O13" s="9"/>
      <c r="P13" s="37"/>
      <c r="Q13" s="26"/>
      <c r="R13" s="26"/>
    </row>
    <row r="14" spans="1:18" ht="21">
      <c r="A14" s="33" t="s">
        <v>46</v>
      </c>
      <c r="B14" s="33" t="s">
        <v>41</v>
      </c>
      <c r="C14" s="33" t="s">
        <v>29</v>
      </c>
      <c r="D14" s="33">
        <v>1</v>
      </c>
      <c r="E14" s="33">
        <f>D14+1</f>
        <v>2</v>
      </c>
      <c r="F14" s="33">
        <f t="shared" ref="F14:O14" si="6">E14+1</f>
        <v>3</v>
      </c>
      <c r="G14" s="33">
        <f t="shared" si="6"/>
        <v>4</v>
      </c>
      <c r="H14" s="33">
        <f t="shared" si="6"/>
        <v>5</v>
      </c>
      <c r="I14" s="33">
        <f t="shared" si="6"/>
        <v>6</v>
      </c>
      <c r="J14" s="33">
        <f t="shared" si="6"/>
        <v>7</v>
      </c>
      <c r="K14" s="33">
        <f t="shared" si="6"/>
        <v>8</v>
      </c>
      <c r="L14" s="33">
        <f t="shared" si="6"/>
        <v>9</v>
      </c>
      <c r="M14" s="33">
        <f t="shared" si="6"/>
        <v>10</v>
      </c>
      <c r="N14" s="33">
        <f t="shared" si="6"/>
        <v>11</v>
      </c>
      <c r="O14" s="33">
        <f t="shared" si="6"/>
        <v>12</v>
      </c>
      <c r="P14" s="37"/>
      <c r="Q14" s="26"/>
      <c r="R14" s="26"/>
    </row>
    <row r="15" spans="1:18" ht="21">
      <c r="A15" s="61" t="s">
        <v>30</v>
      </c>
      <c r="B15" s="62"/>
      <c r="C15" s="33"/>
      <c r="D15" s="33">
        <f>2*$D$8</f>
        <v>0</v>
      </c>
      <c r="E15" s="33">
        <f>$E$8*2</f>
        <v>170</v>
      </c>
      <c r="F15" s="33">
        <f>$F$8*2</f>
        <v>0</v>
      </c>
      <c r="G15" s="33">
        <f>$G$8*2</f>
        <v>100</v>
      </c>
      <c r="H15" s="33">
        <f>$H$8*2</f>
        <v>0</v>
      </c>
      <c r="I15" s="33">
        <f>$I$8*2</f>
        <v>200</v>
      </c>
      <c r="J15" s="33">
        <f>$J$8*2</f>
        <v>250</v>
      </c>
      <c r="K15" s="33">
        <f>$K$8*2</f>
        <v>50</v>
      </c>
      <c r="L15" s="33">
        <f>$L$8*2</f>
        <v>150</v>
      </c>
      <c r="M15" s="33">
        <f>$M$8*2</f>
        <v>50</v>
      </c>
      <c r="N15" s="33">
        <f>$N$8*2</f>
        <v>0</v>
      </c>
      <c r="O15" s="33">
        <f>$O$8*2</f>
        <v>0</v>
      </c>
      <c r="P15" s="37"/>
      <c r="Q15" s="26"/>
      <c r="R15" s="26"/>
    </row>
    <row r="16" spans="1:18" ht="21">
      <c r="A16" s="61" t="s">
        <v>31</v>
      </c>
      <c r="B16" s="62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7"/>
      <c r="Q16" s="26"/>
      <c r="R16" s="26"/>
    </row>
    <row r="17" spans="1:18" ht="21">
      <c r="A17" s="61" t="s">
        <v>32</v>
      </c>
      <c r="B17" s="62"/>
      <c r="C17" s="33">
        <v>5</v>
      </c>
      <c r="D17" s="33">
        <f t="shared" ref="D17:O17" si="7">C17+D19-D15</f>
        <v>5</v>
      </c>
      <c r="E17" s="33">
        <f t="shared" si="7"/>
        <v>35</v>
      </c>
      <c r="F17" s="33">
        <f t="shared" si="7"/>
        <v>35</v>
      </c>
      <c r="G17" s="33">
        <f t="shared" si="7"/>
        <v>15</v>
      </c>
      <c r="H17" s="33">
        <f t="shared" si="7"/>
        <v>15</v>
      </c>
      <c r="I17" s="33">
        <f t="shared" si="7"/>
        <v>15</v>
      </c>
      <c r="J17" s="33">
        <f t="shared" si="7"/>
        <v>5</v>
      </c>
      <c r="K17" s="33">
        <f t="shared" si="7"/>
        <v>35</v>
      </c>
      <c r="L17" s="33">
        <f t="shared" si="7"/>
        <v>5</v>
      </c>
      <c r="M17" s="33">
        <f t="shared" si="7"/>
        <v>35</v>
      </c>
      <c r="N17" s="33">
        <f t="shared" si="7"/>
        <v>35</v>
      </c>
      <c r="O17" s="33">
        <f t="shared" si="7"/>
        <v>35</v>
      </c>
      <c r="P17" s="26"/>
      <c r="Q17" s="26"/>
      <c r="R17" s="26"/>
    </row>
    <row r="18" spans="1:18" ht="21">
      <c r="A18" s="40" t="s">
        <v>33</v>
      </c>
      <c r="B18" s="40"/>
      <c r="C18" s="33"/>
      <c r="D18" s="33">
        <f t="shared" ref="D18:O18" si="8">IF(D15&gt;=C17,D15-C17,0)</f>
        <v>0</v>
      </c>
      <c r="E18" s="33">
        <f t="shared" si="8"/>
        <v>165</v>
      </c>
      <c r="F18" s="33">
        <f t="shared" si="8"/>
        <v>0</v>
      </c>
      <c r="G18" s="33">
        <f t="shared" si="8"/>
        <v>65</v>
      </c>
      <c r="H18" s="33">
        <f t="shared" si="8"/>
        <v>0</v>
      </c>
      <c r="I18" s="33">
        <f t="shared" si="8"/>
        <v>185</v>
      </c>
      <c r="J18" s="33">
        <f t="shared" si="8"/>
        <v>235</v>
      </c>
      <c r="K18" s="33">
        <f t="shared" si="8"/>
        <v>45</v>
      </c>
      <c r="L18" s="33">
        <f t="shared" si="8"/>
        <v>115</v>
      </c>
      <c r="M18" s="33">
        <f t="shared" si="8"/>
        <v>45</v>
      </c>
      <c r="N18" s="33">
        <f t="shared" si="8"/>
        <v>0</v>
      </c>
      <c r="O18" s="33">
        <f t="shared" si="8"/>
        <v>0</v>
      </c>
      <c r="P18" s="37"/>
      <c r="Q18" s="26"/>
      <c r="R18" s="26"/>
    </row>
    <row r="19" spans="1:18" ht="21">
      <c r="A19" s="61" t="s">
        <v>34</v>
      </c>
      <c r="B19" s="62"/>
      <c r="C19" s="33"/>
      <c r="D19" s="33">
        <f>CEILING(D18/40,1)*40</f>
        <v>0</v>
      </c>
      <c r="E19" s="33">
        <f t="shared" ref="E19:O19" si="9">CEILING(E18/40,1)*40</f>
        <v>200</v>
      </c>
      <c r="F19" s="33">
        <f t="shared" si="9"/>
        <v>0</v>
      </c>
      <c r="G19" s="33">
        <f t="shared" si="9"/>
        <v>80</v>
      </c>
      <c r="H19" s="33">
        <f t="shared" si="9"/>
        <v>0</v>
      </c>
      <c r="I19" s="33">
        <f t="shared" si="9"/>
        <v>200</v>
      </c>
      <c r="J19" s="33">
        <f t="shared" si="9"/>
        <v>240</v>
      </c>
      <c r="K19" s="33">
        <f t="shared" si="9"/>
        <v>80</v>
      </c>
      <c r="L19" s="33">
        <f t="shared" si="9"/>
        <v>120</v>
      </c>
      <c r="M19" s="33">
        <f t="shared" si="9"/>
        <v>80</v>
      </c>
      <c r="N19" s="33">
        <f t="shared" si="9"/>
        <v>0</v>
      </c>
      <c r="O19" s="33">
        <f t="shared" si="9"/>
        <v>0</v>
      </c>
      <c r="P19" s="37"/>
      <c r="Q19" s="26"/>
      <c r="R19" s="26"/>
    </row>
    <row r="20" spans="1:18" ht="21">
      <c r="A20" s="61" t="s">
        <v>35</v>
      </c>
      <c r="B20" s="62"/>
      <c r="C20" s="13">
        <f>D19</f>
        <v>0</v>
      </c>
      <c r="D20" s="33">
        <f>E19</f>
        <v>200</v>
      </c>
      <c r="E20" s="33">
        <f t="shared" ref="E20:O20" si="10">F19</f>
        <v>0</v>
      </c>
      <c r="F20" s="33">
        <f t="shared" si="10"/>
        <v>80</v>
      </c>
      <c r="G20" s="33">
        <f t="shared" si="10"/>
        <v>0</v>
      </c>
      <c r="H20" s="33">
        <f t="shared" si="10"/>
        <v>200</v>
      </c>
      <c r="I20" s="33">
        <f t="shared" si="10"/>
        <v>240</v>
      </c>
      <c r="J20" s="33">
        <f t="shared" si="10"/>
        <v>80</v>
      </c>
      <c r="K20" s="33">
        <f t="shared" si="10"/>
        <v>120</v>
      </c>
      <c r="L20" s="33">
        <f t="shared" si="10"/>
        <v>80</v>
      </c>
      <c r="M20" s="33">
        <f t="shared" si="10"/>
        <v>0</v>
      </c>
      <c r="N20" s="33">
        <f t="shared" si="10"/>
        <v>0</v>
      </c>
      <c r="O20" s="33">
        <f t="shared" si="10"/>
        <v>0</v>
      </c>
      <c r="P20" s="37"/>
      <c r="Q20" s="26"/>
      <c r="R20" s="26"/>
    </row>
    <row r="21" spans="1:18" ht="21">
      <c r="A21" s="17" t="s">
        <v>36</v>
      </c>
      <c r="B21" s="18"/>
      <c r="C21" s="18"/>
      <c r="D21" s="39">
        <f>D20*3</f>
        <v>600</v>
      </c>
      <c r="E21" s="39">
        <f t="shared" ref="E21:O21" si="11">E20*3</f>
        <v>0</v>
      </c>
      <c r="F21" s="39">
        <f t="shared" si="11"/>
        <v>240</v>
      </c>
      <c r="G21" s="39">
        <f t="shared" si="11"/>
        <v>0</v>
      </c>
      <c r="H21" s="39">
        <f t="shared" si="11"/>
        <v>600</v>
      </c>
      <c r="I21" s="39">
        <f t="shared" si="11"/>
        <v>720</v>
      </c>
      <c r="J21" s="39">
        <f t="shared" si="11"/>
        <v>240</v>
      </c>
      <c r="K21" s="39">
        <f t="shared" si="11"/>
        <v>360</v>
      </c>
      <c r="L21" s="39">
        <f t="shared" si="11"/>
        <v>240</v>
      </c>
      <c r="M21" s="39">
        <f t="shared" si="11"/>
        <v>0</v>
      </c>
      <c r="N21" s="39">
        <f t="shared" si="11"/>
        <v>0</v>
      </c>
      <c r="O21" s="39">
        <f t="shared" si="11"/>
        <v>0</v>
      </c>
      <c r="P21" s="37"/>
      <c r="Q21" s="26"/>
      <c r="R21" s="26"/>
    </row>
    <row r="22" spans="1:18" ht="21">
      <c r="A22" s="24" t="s">
        <v>42</v>
      </c>
      <c r="B22" s="18"/>
      <c r="C22" s="19">
        <f>2*C20*3</f>
        <v>0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37"/>
      <c r="Q22" s="26"/>
      <c r="R22" s="26"/>
    </row>
    <row r="23" spans="1:18" ht="21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37"/>
      <c r="Q23" s="26"/>
      <c r="R23" s="26"/>
    </row>
    <row r="24" spans="1:18" ht="21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37"/>
      <c r="Q24" s="26"/>
      <c r="R24" s="26"/>
    </row>
    <row r="25" spans="1:18" ht="21">
      <c r="A25" s="33" t="s">
        <v>66</v>
      </c>
      <c r="B25" s="33" t="s">
        <v>39</v>
      </c>
      <c r="C25" s="9"/>
      <c r="D25" s="9"/>
      <c r="E25" s="9"/>
      <c r="F25" s="9"/>
      <c r="G25" s="9" t="s">
        <v>26</v>
      </c>
      <c r="H25" s="9"/>
      <c r="I25" s="9"/>
      <c r="J25" s="9"/>
      <c r="K25" s="9"/>
      <c r="L25" s="9"/>
      <c r="M25" s="9"/>
      <c r="N25" s="9"/>
      <c r="O25" s="9"/>
      <c r="P25" s="37"/>
      <c r="Q25" s="26"/>
      <c r="R25" s="26"/>
    </row>
    <row r="26" spans="1:18" ht="21">
      <c r="A26" s="33" t="s">
        <v>67</v>
      </c>
      <c r="B26" s="33" t="s">
        <v>28</v>
      </c>
      <c r="C26" s="33" t="s">
        <v>29</v>
      </c>
      <c r="D26" s="33">
        <v>1</v>
      </c>
      <c r="E26" s="33">
        <f>D26+1</f>
        <v>2</v>
      </c>
      <c r="F26" s="33">
        <f t="shared" ref="F26:O26" si="12">E26+1</f>
        <v>3</v>
      </c>
      <c r="G26" s="33">
        <f t="shared" si="12"/>
        <v>4</v>
      </c>
      <c r="H26" s="33">
        <f t="shared" si="12"/>
        <v>5</v>
      </c>
      <c r="I26" s="33">
        <f t="shared" si="12"/>
        <v>6</v>
      </c>
      <c r="J26" s="33">
        <f t="shared" si="12"/>
        <v>7</v>
      </c>
      <c r="K26" s="33">
        <f t="shared" si="12"/>
        <v>8</v>
      </c>
      <c r="L26" s="33">
        <f t="shared" si="12"/>
        <v>9</v>
      </c>
      <c r="M26" s="33">
        <f t="shared" si="12"/>
        <v>10</v>
      </c>
      <c r="N26" s="33">
        <f t="shared" si="12"/>
        <v>11</v>
      </c>
      <c r="O26" s="33">
        <f t="shared" si="12"/>
        <v>12</v>
      </c>
      <c r="P26" s="37"/>
      <c r="Q26" s="26"/>
      <c r="R26" s="26"/>
    </row>
    <row r="27" spans="1:18" ht="21">
      <c r="A27" s="61" t="s">
        <v>30</v>
      </c>
      <c r="B27" s="62"/>
      <c r="C27" s="33"/>
      <c r="D27" s="33">
        <f>2*$D$8</f>
        <v>0</v>
      </c>
      <c r="E27" s="33">
        <f>$E$8*2</f>
        <v>170</v>
      </c>
      <c r="F27" s="33">
        <f>$F$8*2</f>
        <v>0</v>
      </c>
      <c r="G27" s="33">
        <f>$G$8*2</f>
        <v>100</v>
      </c>
      <c r="H27" s="33">
        <f>$H$8*2</f>
        <v>0</v>
      </c>
      <c r="I27" s="33">
        <f>$I$8*2</f>
        <v>200</v>
      </c>
      <c r="J27" s="33">
        <f>$J$8*2</f>
        <v>250</v>
      </c>
      <c r="K27" s="33">
        <f>$K$8*2</f>
        <v>50</v>
      </c>
      <c r="L27" s="33">
        <f>$L$8*2</f>
        <v>150</v>
      </c>
      <c r="M27" s="33">
        <f>$M$8*2</f>
        <v>50</v>
      </c>
      <c r="N27" s="33">
        <f>$N$8*2</f>
        <v>0</v>
      </c>
      <c r="O27" s="33">
        <f>$O$8*2</f>
        <v>0</v>
      </c>
      <c r="P27" s="37"/>
      <c r="Q27" s="26"/>
      <c r="R27" s="26"/>
    </row>
    <row r="28" spans="1:18" ht="21">
      <c r="A28" s="61" t="s">
        <v>31</v>
      </c>
      <c r="B28" s="62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7"/>
      <c r="Q28" s="26"/>
      <c r="R28" s="26"/>
    </row>
    <row r="29" spans="1:18" ht="21">
      <c r="A29" s="61" t="s">
        <v>32</v>
      </c>
      <c r="B29" s="62"/>
      <c r="C29" s="33">
        <v>250</v>
      </c>
      <c r="D29" s="33">
        <f t="shared" ref="D29:O29" si="13">C29+D31-D27</f>
        <v>250</v>
      </c>
      <c r="E29" s="33">
        <f t="shared" si="13"/>
        <v>80</v>
      </c>
      <c r="F29" s="33">
        <f t="shared" si="13"/>
        <v>80</v>
      </c>
      <c r="G29" s="33">
        <f t="shared" si="13"/>
        <v>0</v>
      </c>
      <c r="H29" s="33">
        <f t="shared" si="13"/>
        <v>0</v>
      </c>
      <c r="I29" s="33">
        <f t="shared" si="13"/>
        <v>0</v>
      </c>
      <c r="J29" s="33">
        <f t="shared" si="13"/>
        <v>10</v>
      </c>
      <c r="K29" s="33">
        <f t="shared" si="13"/>
        <v>0</v>
      </c>
      <c r="L29" s="33">
        <f t="shared" si="13"/>
        <v>10</v>
      </c>
      <c r="M29" s="33">
        <f t="shared" si="13"/>
        <v>0</v>
      </c>
      <c r="N29" s="33">
        <f t="shared" si="13"/>
        <v>0</v>
      </c>
      <c r="O29" s="33">
        <f t="shared" si="13"/>
        <v>0</v>
      </c>
      <c r="P29" s="41"/>
      <c r="Q29" s="26"/>
      <c r="R29" s="26"/>
    </row>
    <row r="30" spans="1:18" ht="21">
      <c r="A30" s="40" t="s">
        <v>33</v>
      </c>
      <c r="B30" s="40"/>
      <c r="C30" s="33"/>
      <c r="D30" s="33">
        <f t="shared" ref="D30:O30" si="14">IF(D27&gt;=C29,D27-C29,0)</f>
        <v>0</v>
      </c>
      <c r="E30" s="33">
        <f t="shared" si="14"/>
        <v>0</v>
      </c>
      <c r="F30" s="33">
        <f t="shared" si="14"/>
        <v>0</v>
      </c>
      <c r="G30" s="33">
        <f t="shared" si="14"/>
        <v>20</v>
      </c>
      <c r="H30" s="33">
        <f t="shared" si="14"/>
        <v>0</v>
      </c>
      <c r="I30" s="33">
        <f t="shared" si="14"/>
        <v>200</v>
      </c>
      <c r="J30" s="33">
        <f t="shared" si="14"/>
        <v>250</v>
      </c>
      <c r="K30" s="33">
        <f t="shared" si="14"/>
        <v>40</v>
      </c>
      <c r="L30" s="33">
        <f t="shared" si="14"/>
        <v>150</v>
      </c>
      <c r="M30" s="33">
        <f t="shared" si="14"/>
        <v>40</v>
      </c>
      <c r="N30" s="33">
        <f t="shared" si="14"/>
        <v>0</v>
      </c>
      <c r="O30" s="33">
        <f t="shared" si="14"/>
        <v>0</v>
      </c>
      <c r="P30" s="37"/>
      <c r="Q30" s="26"/>
      <c r="R30" s="26"/>
    </row>
    <row r="31" spans="1:18" ht="21">
      <c r="A31" s="61" t="s">
        <v>34</v>
      </c>
      <c r="B31" s="62"/>
      <c r="C31" s="33"/>
      <c r="D31" s="33">
        <f>CEILING(D30/20,1)*20</f>
        <v>0</v>
      </c>
      <c r="E31" s="33">
        <f t="shared" ref="E31:O31" si="15">CEILING(E30/20,1)*20</f>
        <v>0</v>
      </c>
      <c r="F31" s="33">
        <f t="shared" si="15"/>
        <v>0</v>
      </c>
      <c r="G31" s="33">
        <f t="shared" si="15"/>
        <v>20</v>
      </c>
      <c r="H31" s="33">
        <f t="shared" si="15"/>
        <v>0</v>
      </c>
      <c r="I31" s="33">
        <f t="shared" si="15"/>
        <v>200</v>
      </c>
      <c r="J31" s="33">
        <f t="shared" si="15"/>
        <v>260</v>
      </c>
      <c r="K31" s="33">
        <f t="shared" si="15"/>
        <v>40</v>
      </c>
      <c r="L31" s="33">
        <f t="shared" si="15"/>
        <v>160</v>
      </c>
      <c r="M31" s="33">
        <f t="shared" si="15"/>
        <v>40</v>
      </c>
      <c r="N31" s="33">
        <f t="shared" si="15"/>
        <v>0</v>
      </c>
      <c r="O31" s="33">
        <f t="shared" si="15"/>
        <v>0</v>
      </c>
      <c r="P31" s="37"/>
      <c r="Q31" s="26"/>
      <c r="R31" s="26"/>
    </row>
    <row r="32" spans="1:18" ht="21">
      <c r="A32" s="61" t="s">
        <v>35</v>
      </c>
      <c r="B32" s="62"/>
      <c r="C32" s="13">
        <f>E31+D31</f>
        <v>0</v>
      </c>
      <c r="D32" s="33">
        <f>F31</f>
        <v>0</v>
      </c>
      <c r="E32" s="33">
        <f t="shared" ref="E32:M32" si="16">G31</f>
        <v>20</v>
      </c>
      <c r="F32" s="33">
        <f t="shared" si="16"/>
        <v>0</v>
      </c>
      <c r="G32" s="33">
        <f t="shared" si="16"/>
        <v>200</v>
      </c>
      <c r="H32" s="33">
        <f t="shared" si="16"/>
        <v>260</v>
      </c>
      <c r="I32" s="33">
        <f t="shared" si="16"/>
        <v>40</v>
      </c>
      <c r="J32" s="33">
        <f t="shared" si="16"/>
        <v>160</v>
      </c>
      <c r="K32" s="33">
        <f t="shared" si="16"/>
        <v>40</v>
      </c>
      <c r="L32" s="33">
        <f t="shared" si="16"/>
        <v>0</v>
      </c>
      <c r="M32" s="33">
        <f t="shared" si="16"/>
        <v>0</v>
      </c>
      <c r="N32" s="33">
        <f>P31</f>
        <v>0</v>
      </c>
      <c r="O32" s="33">
        <f>Q31</f>
        <v>0</v>
      </c>
      <c r="P32" s="37"/>
      <c r="Q32" s="26"/>
      <c r="R32" s="26"/>
    </row>
    <row r="33" spans="1:18" ht="21">
      <c r="A33" s="17" t="s">
        <v>36</v>
      </c>
      <c r="B33" s="18"/>
      <c r="C33" s="18"/>
      <c r="D33" s="39">
        <f>D32*3</f>
        <v>0</v>
      </c>
      <c r="E33" s="39">
        <f t="shared" ref="E33:O33" si="17">E32*3</f>
        <v>60</v>
      </c>
      <c r="F33" s="39">
        <f t="shared" si="17"/>
        <v>0</v>
      </c>
      <c r="G33" s="39">
        <f t="shared" si="17"/>
        <v>600</v>
      </c>
      <c r="H33" s="39">
        <f t="shared" si="17"/>
        <v>780</v>
      </c>
      <c r="I33" s="39">
        <f t="shared" si="17"/>
        <v>120</v>
      </c>
      <c r="J33" s="39">
        <f t="shared" si="17"/>
        <v>480</v>
      </c>
      <c r="K33" s="39">
        <f t="shared" si="17"/>
        <v>120</v>
      </c>
      <c r="L33" s="39">
        <f t="shared" si="17"/>
        <v>0</v>
      </c>
      <c r="M33" s="39">
        <f t="shared" si="17"/>
        <v>0</v>
      </c>
      <c r="N33" s="39">
        <f t="shared" si="17"/>
        <v>0</v>
      </c>
      <c r="O33" s="39">
        <f t="shared" si="17"/>
        <v>0</v>
      </c>
      <c r="P33" s="37"/>
      <c r="Q33" s="26"/>
      <c r="R33" s="26"/>
    </row>
    <row r="34" spans="1:18" ht="21">
      <c r="A34" s="24" t="s">
        <v>42</v>
      </c>
      <c r="B34" s="18"/>
      <c r="C34" s="19">
        <f>2*C32*3</f>
        <v>0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37"/>
      <c r="Q34" s="26"/>
      <c r="R34" s="26"/>
    </row>
    <row r="35" spans="1:18" ht="2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37"/>
      <c r="Q35" s="26"/>
      <c r="R35" s="26"/>
    </row>
    <row r="36" spans="1:18" ht="21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7"/>
      <c r="Q36" s="26"/>
      <c r="R36" s="26"/>
    </row>
    <row r="37" spans="1:18" ht="21">
      <c r="A37" s="33" t="s">
        <v>68</v>
      </c>
      <c r="B37" s="33" t="s">
        <v>39</v>
      </c>
      <c r="C37" s="9"/>
      <c r="D37" s="9"/>
      <c r="E37" s="9"/>
      <c r="F37" s="9"/>
      <c r="G37" s="9" t="s">
        <v>26</v>
      </c>
      <c r="H37" s="9"/>
      <c r="I37" s="9"/>
      <c r="J37" s="9"/>
      <c r="K37" s="9"/>
      <c r="L37" s="9"/>
      <c r="M37" s="9"/>
      <c r="N37" s="9"/>
      <c r="O37" s="9"/>
      <c r="P37" s="37"/>
      <c r="Q37" s="26"/>
      <c r="R37" s="26"/>
    </row>
    <row r="38" spans="1:18" ht="21">
      <c r="A38" s="33" t="s">
        <v>27</v>
      </c>
      <c r="B38" s="33" t="s">
        <v>41</v>
      </c>
      <c r="C38" s="33" t="s">
        <v>29</v>
      </c>
      <c r="D38" s="33">
        <v>1</v>
      </c>
      <c r="E38" s="33">
        <f>D38+1</f>
        <v>2</v>
      </c>
      <c r="F38" s="33">
        <f t="shared" ref="F38:O38" si="18">E38+1</f>
        <v>3</v>
      </c>
      <c r="G38" s="33">
        <f t="shared" si="18"/>
        <v>4</v>
      </c>
      <c r="H38" s="33">
        <f t="shared" si="18"/>
        <v>5</v>
      </c>
      <c r="I38" s="33">
        <f t="shared" si="18"/>
        <v>6</v>
      </c>
      <c r="J38" s="33">
        <f t="shared" si="18"/>
        <v>7</v>
      </c>
      <c r="K38" s="33">
        <f t="shared" si="18"/>
        <v>8</v>
      </c>
      <c r="L38" s="33">
        <f t="shared" si="18"/>
        <v>9</v>
      </c>
      <c r="M38" s="33">
        <f t="shared" si="18"/>
        <v>10</v>
      </c>
      <c r="N38" s="33">
        <f t="shared" si="18"/>
        <v>11</v>
      </c>
      <c r="O38" s="33">
        <f t="shared" si="18"/>
        <v>12</v>
      </c>
      <c r="P38" s="37"/>
      <c r="Q38" s="26"/>
      <c r="R38" s="26"/>
    </row>
    <row r="39" spans="1:18" ht="21">
      <c r="A39" s="61" t="s">
        <v>30</v>
      </c>
      <c r="B39" s="62"/>
      <c r="C39" s="33"/>
      <c r="D39" s="33">
        <f>2*$D$8</f>
        <v>0</v>
      </c>
      <c r="E39" s="33">
        <f>$E$8*2</f>
        <v>170</v>
      </c>
      <c r="F39" s="33">
        <f>$F$8*2</f>
        <v>0</v>
      </c>
      <c r="G39" s="33">
        <f>$G$8*2</f>
        <v>100</v>
      </c>
      <c r="H39" s="33">
        <f>$H$8*2</f>
        <v>0</v>
      </c>
      <c r="I39" s="33">
        <f>$I$8*2</f>
        <v>200</v>
      </c>
      <c r="J39" s="33">
        <f>$J$8*2</f>
        <v>250</v>
      </c>
      <c r="K39" s="33">
        <f>$K$8*2</f>
        <v>50</v>
      </c>
      <c r="L39" s="33">
        <f>$L$8*2</f>
        <v>150</v>
      </c>
      <c r="M39" s="33">
        <f>$M$8*2</f>
        <v>50</v>
      </c>
      <c r="N39" s="33">
        <f>$N$8*2</f>
        <v>0</v>
      </c>
      <c r="O39" s="33">
        <f>$O$8*2</f>
        <v>0</v>
      </c>
      <c r="P39" s="37"/>
      <c r="Q39" s="26"/>
      <c r="R39" s="26"/>
    </row>
    <row r="40" spans="1:18" ht="21">
      <c r="A40" s="61" t="s">
        <v>31</v>
      </c>
      <c r="B40" s="62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7"/>
      <c r="Q40" s="26"/>
      <c r="R40" s="26"/>
    </row>
    <row r="41" spans="1:18" ht="21">
      <c r="A41" s="61" t="s">
        <v>32</v>
      </c>
      <c r="B41" s="62"/>
      <c r="C41" s="33">
        <v>15</v>
      </c>
      <c r="D41" s="33">
        <f t="shared" ref="D41:O41" si="19">C41+D43-D39</f>
        <v>15</v>
      </c>
      <c r="E41" s="33">
        <f t="shared" si="19"/>
        <v>0</v>
      </c>
      <c r="F41" s="33">
        <f t="shared" si="19"/>
        <v>0</v>
      </c>
      <c r="G41" s="33">
        <f t="shared" si="19"/>
        <v>0</v>
      </c>
      <c r="H41" s="33">
        <f t="shared" si="19"/>
        <v>0</v>
      </c>
      <c r="I41" s="33">
        <f t="shared" si="19"/>
        <v>0</v>
      </c>
      <c r="J41" s="33">
        <f t="shared" si="19"/>
        <v>0</v>
      </c>
      <c r="K41" s="33">
        <f t="shared" si="19"/>
        <v>0</v>
      </c>
      <c r="L41" s="33">
        <f t="shared" si="19"/>
        <v>0</v>
      </c>
      <c r="M41" s="33">
        <f t="shared" si="19"/>
        <v>0</v>
      </c>
      <c r="N41" s="33">
        <f t="shared" si="19"/>
        <v>0</v>
      </c>
      <c r="O41" s="33">
        <f t="shared" si="19"/>
        <v>0</v>
      </c>
      <c r="P41" s="26"/>
      <c r="Q41" s="26"/>
      <c r="R41" s="26"/>
    </row>
    <row r="42" spans="1:18" ht="21">
      <c r="A42" s="40" t="s">
        <v>33</v>
      </c>
      <c r="B42" s="40"/>
      <c r="C42" s="33"/>
      <c r="D42" s="33">
        <f t="shared" ref="D42:O42" si="20">IF(D39&gt;=C41,D39-C41,0)</f>
        <v>0</v>
      </c>
      <c r="E42" s="33">
        <f t="shared" si="20"/>
        <v>155</v>
      </c>
      <c r="F42" s="33">
        <f t="shared" si="20"/>
        <v>0</v>
      </c>
      <c r="G42" s="33">
        <f t="shared" si="20"/>
        <v>100</v>
      </c>
      <c r="H42" s="33">
        <f t="shared" si="20"/>
        <v>0</v>
      </c>
      <c r="I42" s="33">
        <f t="shared" si="20"/>
        <v>200</v>
      </c>
      <c r="J42" s="33">
        <f t="shared" si="20"/>
        <v>250</v>
      </c>
      <c r="K42" s="33">
        <f t="shared" si="20"/>
        <v>50</v>
      </c>
      <c r="L42" s="33">
        <f t="shared" si="20"/>
        <v>150</v>
      </c>
      <c r="M42" s="33">
        <f t="shared" si="20"/>
        <v>50</v>
      </c>
      <c r="N42" s="33">
        <f t="shared" si="20"/>
        <v>0</v>
      </c>
      <c r="O42" s="33">
        <f t="shared" si="20"/>
        <v>0</v>
      </c>
      <c r="P42" s="37"/>
      <c r="Q42" s="26"/>
      <c r="R42" s="26"/>
    </row>
    <row r="43" spans="1:18" ht="21">
      <c r="A43" s="61" t="s">
        <v>34</v>
      </c>
      <c r="B43" s="62"/>
      <c r="C43" s="33"/>
      <c r="D43" s="33">
        <f>D42</f>
        <v>0</v>
      </c>
      <c r="E43" s="33">
        <f t="shared" ref="E43:O43" si="21">E42</f>
        <v>155</v>
      </c>
      <c r="F43" s="33">
        <f t="shared" si="21"/>
        <v>0</v>
      </c>
      <c r="G43" s="33">
        <f t="shared" si="21"/>
        <v>100</v>
      </c>
      <c r="H43" s="33">
        <f t="shared" si="21"/>
        <v>0</v>
      </c>
      <c r="I43" s="33">
        <f t="shared" si="21"/>
        <v>200</v>
      </c>
      <c r="J43" s="33">
        <f t="shared" si="21"/>
        <v>250</v>
      </c>
      <c r="K43" s="33">
        <f t="shared" si="21"/>
        <v>50</v>
      </c>
      <c r="L43" s="33">
        <f t="shared" si="21"/>
        <v>150</v>
      </c>
      <c r="M43" s="33">
        <f t="shared" si="21"/>
        <v>50</v>
      </c>
      <c r="N43" s="33">
        <f t="shared" si="21"/>
        <v>0</v>
      </c>
      <c r="O43" s="33">
        <f t="shared" si="21"/>
        <v>0</v>
      </c>
      <c r="P43" s="37"/>
      <c r="Q43" s="26"/>
      <c r="R43" s="26"/>
    </row>
    <row r="44" spans="1:18" ht="21">
      <c r="A44" s="61" t="s">
        <v>35</v>
      </c>
      <c r="B44" s="62"/>
      <c r="C44" s="13">
        <f>D43</f>
        <v>0</v>
      </c>
      <c r="D44" s="33">
        <f>E43</f>
        <v>155</v>
      </c>
      <c r="E44" s="33">
        <f t="shared" ref="E44:O44" si="22">F43</f>
        <v>0</v>
      </c>
      <c r="F44" s="33">
        <f t="shared" si="22"/>
        <v>100</v>
      </c>
      <c r="G44" s="33">
        <f t="shared" si="22"/>
        <v>0</v>
      </c>
      <c r="H44" s="33">
        <f t="shared" si="22"/>
        <v>200</v>
      </c>
      <c r="I44" s="33">
        <f t="shared" si="22"/>
        <v>250</v>
      </c>
      <c r="J44" s="33">
        <f t="shared" si="22"/>
        <v>50</v>
      </c>
      <c r="K44" s="33">
        <f t="shared" si="22"/>
        <v>150</v>
      </c>
      <c r="L44" s="33">
        <f t="shared" si="22"/>
        <v>50</v>
      </c>
      <c r="M44" s="33">
        <f t="shared" si="22"/>
        <v>0</v>
      </c>
      <c r="N44" s="33">
        <f t="shared" si="22"/>
        <v>0</v>
      </c>
      <c r="O44" s="33">
        <f t="shared" si="22"/>
        <v>0</v>
      </c>
      <c r="P44" s="37"/>
      <c r="Q44" s="26"/>
      <c r="R44" s="26"/>
    </row>
    <row r="45" spans="1:18" ht="21">
      <c r="A45" s="17" t="s">
        <v>36</v>
      </c>
      <c r="B45" s="18"/>
      <c r="C45" s="18"/>
      <c r="D45" s="39">
        <f>D44*3</f>
        <v>465</v>
      </c>
      <c r="E45" s="39">
        <f t="shared" ref="E45:O45" si="23">E44*3</f>
        <v>0</v>
      </c>
      <c r="F45" s="39">
        <f t="shared" si="23"/>
        <v>300</v>
      </c>
      <c r="G45" s="39">
        <f t="shared" si="23"/>
        <v>0</v>
      </c>
      <c r="H45" s="39">
        <f t="shared" si="23"/>
        <v>600</v>
      </c>
      <c r="I45" s="39">
        <f t="shared" si="23"/>
        <v>750</v>
      </c>
      <c r="J45" s="39">
        <f t="shared" si="23"/>
        <v>150</v>
      </c>
      <c r="K45" s="39">
        <f t="shared" si="23"/>
        <v>450</v>
      </c>
      <c r="L45" s="39">
        <f t="shared" si="23"/>
        <v>150</v>
      </c>
      <c r="M45" s="39">
        <f t="shared" si="23"/>
        <v>0</v>
      </c>
      <c r="N45" s="39">
        <f t="shared" si="23"/>
        <v>0</v>
      </c>
      <c r="O45" s="39">
        <f t="shared" si="23"/>
        <v>0</v>
      </c>
      <c r="P45" s="37"/>
      <c r="Q45" s="26"/>
      <c r="R45" s="26"/>
    </row>
    <row r="46" spans="1:18" ht="21">
      <c r="A46" s="24" t="s">
        <v>42</v>
      </c>
      <c r="B46" s="18"/>
      <c r="C46" s="42">
        <f>2*C44*3</f>
        <v>0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37"/>
      <c r="Q46" s="26"/>
      <c r="R46" s="26"/>
    </row>
    <row r="47" spans="1:18" ht="21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7"/>
      <c r="Q47" s="26"/>
      <c r="R47" s="26"/>
    </row>
    <row r="48" spans="1:18" ht="21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37"/>
      <c r="Q48" s="26"/>
      <c r="R48" s="26"/>
    </row>
    <row r="49" spans="1:18" ht="21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7"/>
      <c r="Q49" s="26"/>
      <c r="R49" s="26"/>
    </row>
    <row r="50" spans="1:18" ht="21">
      <c r="A50" s="6" t="s">
        <v>56</v>
      </c>
      <c r="B50" s="26"/>
      <c r="C50" s="26"/>
      <c r="D50" s="26"/>
      <c r="E50" s="26"/>
      <c r="F50" s="26"/>
      <c r="G50" s="26"/>
      <c r="H50" s="26"/>
      <c r="I50" s="25"/>
      <c r="J50" s="25"/>
      <c r="K50" s="25"/>
      <c r="L50" s="25"/>
      <c r="M50" s="25"/>
      <c r="N50" s="25"/>
      <c r="O50" s="25"/>
      <c r="P50" s="37"/>
      <c r="Q50" s="26"/>
      <c r="R50" s="26"/>
    </row>
    <row r="51" spans="1:18" ht="21">
      <c r="A51" s="6" t="s">
        <v>57</v>
      </c>
      <c r="B51" s="26"/>
      <c r="C51" s="26"/>
      <c r="D51" s="26"/>
      <c r="E51" s="26"/>
      <c r="F51" s="26"/>
      <c r="G51" s="26"/>
      <c r="H51" s="26"/>
      <c r="I51" s="25"/>
      <c r="J51" s="25"/>
      <c r="K51" s="25"/>
      <c r="L51" s="25"/>
      <c r="M51" s="25"/>
      <c r="N51" s="25"/>
      <c r="O51" s="25"/>
      <c r="P51" s="37"/>
      <c r="Q51" s="26"/>
      <c r="R51" s="26"/>
    </row>
    <row r="52" spans="1:18" ht="21">
      <c r="A52" s="6" t="s">
        <v>58</v>
      </c>
      <c r="B52" s="26"/>
      <c r="C52" s="26"/>
      <c r="D52" s="26"/>
      <c r="E52" s="26"/>
      <c r="F52" s="26"/>
      <c r="G52" s="26"/>
      <c r="H52" s="26"/>
      <c r="I52" s="25"/>
      <c r="J52" s="25"/>
      <c r="K52" s="25"/>
      <c r="L52" s="25"/>
      <c r="M52" s="25"/>
      <c r="N52" s="25"/>
      <c r="O52" s="25"/>
      <c r="P52" s="37"/>
      <c r="Q52" s="26"/>
      <c r="R52" s="26"/>
    </row>
    <row r="53" spans="1:18" ht="21">
      <c r="A53" s="26"/>
      <c r="B53" s="26"/>
      <c r="C53" s="26"/>
      <c r="D53" s="26"/>
      <c r="E53" s="26"/>
      <c r="F53" s="26"/>
      <c r="G53" s="26"/>
      <c r="H53" s="26"/>
      <c r="I53" s="25"/>
      <c r="J53" s="25"/>
      <c r="K53" s="25"/>
      <c r="L53" s="25"/>
      <c r="M53" s="25"/>
      <c r="N53" s="25"/>
      <c r="O53" s="25"/>
      <c r="P53" s="37"/>
      <c r="Q53" s="26"/>
      <c r="R53" s="26"/>
    </row>
    <row r="54" spans="1:18" ht="21">
      <c r="A54" s="20" t="s">
        <v>59</v>
      </c>
      <c r="C54" s="43">
        <f>C11</f>
        <v>0</v>
      </c>
      <c r="D54" s="26"/>
      <c r="E54" s="26"/>
      <c r="F54" s="26"/>
      <c r="G54" s="26"/>
      <c r="H54" s="26"/>
      <c r="I54" s="25"/>
      <c r="J54" s="25"/>
      <c r="K54" s="25"/>
      <c r="L54" s="25"/>
      <c r="M54" s="25"/>
      <c r="N54" s="25"/>
      <c r="O54" s="25"/>
      <c r="P54" s="37"/>
      <c r="Q54" s="26"/>
      <c r="R54" s="26"/>
    </row>
    <row r="55" spans="1:18" ht="21">
      <c r="A55" s="20" t="s">
        <v>60</v>
      </c>
      <c r="C55" s="43">
        <f>C46+C22</f>
        <v>0</v>
      </c>
      <c r="D55" s="26"/>
      <c r="E55" s="26"/>
      <c r="F55" s="26"/>
      <c r="G55" s="26"/>
      <c r="H55" s="26"/>
      <c r="I55" s="25"/>
      <c r="J55" s="25"/>
      <c r="K55" s="25"/>
      <c r="L55" s="25"/>
      <c r="M55" s="25"/>
      <c r="N55" s="25"/>
      <c r="O55" s="25"/>
      <c r="P55" s="37"/>
      <c r="Q55" s="26"/>
      <c r="R55" s="26"/>
    </row>
    <row r="56" spans="1:18" ht="21">
      <c r="A56" s="20"/>
      <c r="B56" s="20"/>
      <c r="C56" s="30">
        <f>SUM(C54:C55)</f>
        <v>0</v>
      </c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37"/>
      <c r="Q56" s="26"/>
      <c r="R56" s="26"/>
    </row>
    <row r="57" spans="1:18" ht="26">
      <c r="A57" s="31" t="s">
        <v>69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37"/>
      <c r="Q57" s="26"/>
      <c r="R57" s="26"/>
    </row>
    <row r="58" spans="1:18" ht="21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37"/>
      <c r="Q58" s="26"/>
      <c r="R58" s="26"/>
    </row>
    <row r="59" spans="1:18" ht="21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37"/>
      <c r="Q59" s="26"/>
      <c r="R59" s="26"/>
    </row>
    <row r="60" spans="1:18" ht="21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37"/>
      <c r="Q60" s="26"/>
      <c r="R60" s="26"/>
    </row>
    <row r="61" spans="1:18" ht="21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37"/>
      <c r="Q61" s="26"/>
      <c r="R61" s="26"/>
    </row>
    <row r="62" spans="1:18" ht="21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37"/>
      <c r="Q62" s="26"/>
      <c r="R62" s="26"/>
    </row>
    <row r="63" spans="1:18" ht="21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37"/>
      <c r="Q63" s="26"/>
      <c r="R63" s="26"/>
    </row>
    <row r="64" spans="1:18" ht="21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37"/>
      <c r="Q64" s="26"/>
      <c r="R64" s="26"/>
    </row>
    <row r="65" spans="1:18" ht="21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37"/>
      <c r="Q65" s="26"/>
      <c r="R65" s="26"/>
    </row>
    <row r="66" spans="1:18" ht="21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37"/>
      <c r="Q66" s="26"/>
      <c r="R66" s="26"/>
    </row>
    <row r="67" spans="1:18" ht="21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37"/>
      <c r="Q67" s="26"/>
      <c r="R67" s="26"/>
    </row>
    <row r="68" spans="1:18" ht="21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37"/>
      <c r="Q68" s="26"/>
      <c r="R68" s="26"/>
    </row>
    <row r="69" spans="1:18" ht="21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37"/>
      <c r="Q69" s="26"/>
      <c r="R69" s="26"/>
    </row>
    <row r="70" spans="1:18" ht="21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37"/>
      <c r="Q70" s="26"/>
      <c r="R70" s="26"/>
    </row>
    <row r="71" spans="1:18" ht="21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37"/>
      <c r="Q71" s="26"/>
      <c r="R71" s="26"/>
    </row>
    <row r="72" spans="1:18" ht="21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37"/>
      <c r="Q72" s="26"/>
      <c r="R72" s="26"/>
    </row>
    <row r="73" spans="1:18" ht="21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37"/>
      <c r="Q73" s="26"/>
      <c r="R73" s="26"/>
    </row>
    <row r="74" spans="1:18" ht="21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37"/>
      <c r="Q74" s="26"/>
      <c r="R74" s="26"/>
    </row>
    <row r="75" spans="1:18" ht="21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37"/>
      <c r="Q75" s="26"/>
      <c r="R75" s="26"/>
    </row>
    <row r="76" spans="1:18" ht="2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44"/>
    </row>
    <row r="77" spans="1:18" ht="2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44"/>
    </row>
    <row r="78" spans="1:18" ht="2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44"/>
    </row>
    <row r="79" spans="1:18" ht="2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44"/>
    </row>
    <row r="80" spans="1:18" ht="2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44"/>
    </row>
    <row r="81" spans="1:16" ht="2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44"/>
    </row>
    <row r="82" spans="1:16" ht="2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44"/>
    </row>
    <row r="83" spans="1:16" ht="2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44"/>
    </row>
    <row r="84" spans="1:16" ht="2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44"/>
    </row>
    <row r="85" spans="1:16" ht="2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44"/>
    </row>
    <row r="86" spans="1:16" ht="2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44"/>
    </row>
    <row r="87" spans="1:16" ht="2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44"/>
    </row>
    <row r="88" spans="1:16" ht="2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44"/>
    </row>
    <row r="89" spans="1:16" ht="2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44"/>
    </row>
    <row r="90" spans="1:16" ht="2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44"/>
    </row>
    <row r="91" spans="1:16" ht="2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44"/>
    </row>
    <row r="92" spans="1:16" ht="2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44"/>
    </row>
    <row r="93" spans="1:16" ht="2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44"/>
    </row>
    <row r="94" spans="1:16" ht="2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44"/>
    </row>
    <row r="95" spans="1:16" ht="2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44"/>
    </row>
    <row r="96" spans="1:16" ht="2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44"/>
    </row>
    <row r="97" spans="1:16" ht="2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44"/>
    </row>
    <row r="98" spans="1:16" ht="2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44"/>
    </row>
    <row r="99" spans="1:16" ht="2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44"/>
    </row>
    <row r="100" spans="1:16" ht="2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44"/>
    </row>
    <row r="101" spans="1:16" ht="2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44"/>
    </row>
    <row r="102" spans="1:16" ht="2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44"/>
    </row>
    <row r="103" spans="1:16" ht="2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44"/>
    </row>
    <row r="104" spans="1:16" ht="2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44"/>
    </row>
    <row r="105" spans="1:16" ht="2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44"/>
    </row>
    <row r="106" spans="1:16" ht="2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44"/>
    </row>
    <row r="107" spans="1:16" ht="2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44"/>
    </row>
    <row r="108" spans="1:16" ht="2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44"/>
    </row>
    <row r="109" spans="1:16" ht="2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44"/>
    </row>
    <row r="110" spans="1:16" ht="2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44"/>
    </row>
    <row r="111" spans="1:16" ht="2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44"/>
    </row>
    <row r="112" spans="1:16" ht="2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44"/>
    </row>
    <row r="113" spans="1:16" ht="2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44"/>
    </row>
    <row r="114" spans="1:16" ht="2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44"/>
    </row>
    <row r="115" spans="1:16" ht="2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44"/>
    </row>
    <row r="116" spans="1:16" ht="2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44"/>
    </row>
    <row r="117" spans="1:16" ht="2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44"/>
    </row>
    <row r="118" spans="1:16" ht="2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44"/>
    </row>
    <row r="119" spans="1:16" ht="2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44"/>
    </row>
    <row r="120" spans="1:16" ht="2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44"/>
    </row>
    <row r="121" spans="1:16" ht="2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44"/>
    </row>
    <row r="122" spans="1:16" ht="2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44"/>
    </row>
    <row r="123" spans="1:16" ht="2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44"/>
    </row>
    <row r="124" spans="1:16" ht="2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44"/>
    </row>
  </sheetData>
  <mergeCells count="15">
    <mergeCell ref="A27:B27"/>
    <mergeCell ref="A15:B15"/>
    <mergeCell ref="A16:B16"/>
    <mergeCell ref="A17:B17"/>
    <mergeCell ref="A19:B19"/>
    <mergeCell ref="A20:B20"/>
    <mergeCell ref="A41:B41"/>
    <mergeCell ref="A43:B43"/>
    <mergeCell ref="A44:B44"/>
    <mergeCell ref="A28:B28"/>
    <mergeCell ref="A29:B29"/>
    <mergeCell ref="A31:B31"/>
    <mergeCell ref="A32:B32"/>
    <mergeCell ref="A39:B39"/>
    <mergeCell ref="A40:B40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6"/>
  <sheetViews>
    <sheetView workbookViewId="0">
      <selection activeCell="A25" sqref="A25:A26"/>
    </sheetView>
  </sheetViews>
  <sheetFormatPr baseColWidth="10" defaultRowHeight="15" x14ac:dyDescent="0"/>
  <cols>
    <col min="1" max="1" width="15.1640625" bestFit="1" customWidth="1"/>
    <col min="2" max="2" width="14.33203125" customWidth="1"/>
    <col min="8" max="9" width="11" bestFit="1" customWidth="1"/>
  </cols>
  <sheetData>
    <row r="2" spans="1:13">
      <c r="A2" s="51" t="s">
        <v>36</v>
      </c>
      <c r="H2" s="51" t="s">
        <v>36</v>
      </c>
    </row>
    <row r="3" spans="1:13">
      <c r="A3" s="51"/>
      <c r="B3" s="50" t="s">
        <v>74</v>
      </c>
      <c r="C3" s="52" t="s">
        <v>75</v>
      </c>
      <c r="D3" s="52" t="s">
        <v>76</v>
      </c>
      <c r="E3" s="52" t="s">
        <v>77</v>
      </c>
      <c r="F3" s="53" t="s">
        <v>82</v>
      </c>
      <c r="G3" s="53" t="s">
        <v>83</v>
      </c>
      <c r="H3" s="52" t="s">
        <v>81</v>
      </c>
      <c r="K3" s="3"/>
      <c r="L3" s="3"/>
      <c r="M3" s="3"/>
    </row>
    <row r="4" spans="1:13">
      <c r="A4" s="51" t="s">
        <v>73</v>
      </c>
      <c r="B4" s="49">
        <f>SUM(NWGMRP!D10:O10)</f>
        <v>7600</v>
      </c>
      <c r="C4" s="47">
        <f>SUM(NWGMRP!D21:O21)</f>
        <v>6300</v>
      </c>
      <c r="D4" s="47">
        <f>SUM(NWGMRP!D33:O33)</f>
        <v>4050</v>
      </c>
      <c r="E4" s="47">
        <f>SUM(NWGMRP!D45:O45)</f>
        <v>1800</v>
      </c>
      <c r="F4" s="54">
        <f>SUM(NWGMRP!D69:O69)</f>
        <v>83</v>
      </c>
      <c r="G4" s="54">
        <f>SUM(NWGMRP!D57:O57)</f>
        <v>36.4</v>
      </c>
      <c r="H4" s="47">
        <f>SUM(C4:E4)</f>
        <v>12150</v>
      </c>
      <c r="I4" s="54">
        <f>F4+G4</f>
        <v>119.4</v>
      </c>
      <c r="J4" s="2" t="s">
        <v>92</v>
      </c>
      <c r="K4" s="2"/>
      <c r="L4" s="2"/>
    </row>
    <row r="5" spans="1:13">
      <c r="A5" s="51"/>
      <c r="B5" s="48"/>
    </row>
    <row r="6" spans="1:13">
      <c r="A6" s="51"/>
      <c r="B6" s="50" t="s">
        <v>74</v>
      </c>
      <c r="C6" s="52" t="s">
        <v>78</v>
      </c>
      <c r="D6" s="52" t="s">
        <v>79</v>
      </c>
      <c r="E6" s="52" t="s">
        <v>80</v>
      </c>
    </row>
    <row r="7" spans="1:13">
      <c r="A7" s="51" t="s">
        <v>72</v>
      </c>
      <c r="B7" s="49">
        <f>SUM(DSHMRP!D10:O10)</f>
        <v>5820</v>
      </c>
      <c r="C7" s="47">
        <f>SUM(DSHMRP!D45:O45)</f>
        <v>2865</v>
      </c>
      <c r="D7" s="47">
        <f>SUM(DSHMRP!D33:O33)</f>
        <v>2160</v>
      </c>
      <c r="E7" s="47">
        <f>SUM(DSHMRP!D21:O21)</f>
        <v>3000</v>
      </c>
      <c r="H7" s="47">
        <f>SUM(C7:E7)</f>
        <v>8025</v>
      </c>
    </row>
    <row r="8" spans="1:13">
      <c r="B8" s="50" t="s">
        <v>87</v>
      </c>
      <c r="I8" s="55">
        <f>H4+I4+H7</f>
        <v>20294.400000000001</v>
      </c>
      <c r="J8" s="51" t="s">
        <v>93</v>
      </c>
    </row>
    <row r="9" spans="1:13">
      <c r="B9" s="50"/>
    </row>
    <row r="10" spans="1:13">
      <c r="A10" s="51" t="s">
        <v>84</v>
      </c>
      <c r="H10" s="51" t="s">
        <v>84</v>
      </c>
    </row>
    <row r="11" spans="1:13">
      <c r="B11" s="52" t="s">
        <v>74</v>
      </c>
      <c r="C11" s="52" t="s">
        <v>75</v>
      </c>
      <c r="D11" s="52" t="s">
        <v>76</v>
      </c>
      <c r="E11" s="52" t="s">
        <v>77</v>
      </c>
      <c r="F11" s="52" t="s">
        <v>82</v>
      </c>
      <c r="G11" s="52" t="s">
        <v>83</v>
      </c>
      <c r="H11" s="52" t="s">
        <v>81</v>
      </c>
    </row>
    <row r="12" spans="1:13">
      <c r="A12" s="51" t="s">
        <v>73</v>
      </c>
      <c r="B12" s="47">
        <f>SUM(NWGMRP!D5:O5)*0.5</f>
        <v>4.5</v>
      </c>
      <c r="C12" s="47">
        <f>SUM(NWGMRP!D17:O17)*0.5</f>
        <v>75</v>
      </c>
      <c r="D12" s="47">
        <f>SUM(NWGMRP!D29:O29)*0.5</f>
        <v>218.5</v>
      </c>
      <c r="E12" s="47">
        <f>SUM(NWGMRP!D41:O41)*0.5</f>
        <v>240</v>
      </c>
      <c r="F12" s="47">
        <f>SUM(NWGMRP!D53:O53)*0.5</f>
        <v>1054</v>
      </c>
      <c r="G12" s="47">
        <f>SUM(NWGMRP!D65:O65)*0.5</f>
        <v>307</v>
      </c>
      <c r="H12" s="47">
        <f>SUM(B12:G12)</f>
        <v>1899</v>
      </c>
    </row>
    <row r="13" spans="1:13">
      <c r="A13" s="51"/>
    </row>
    <row r="14" spans="1:13">
      <c r="A14" s="51"/>
      <c r="B14" s="52" t="s">
        <v>74</v>
      </c>
      <c r="C14" s="52" t="s">
        <v>78</v>
      </c>
      <c r="D14" s="52" t="s">
        <v>79</v>
      </c>
      <c r="E14" s="52" t="s">
        <v>80</v>
      </c>
      <c r="F14" s="52"/>
    </row>
    <row r="15" spans="1:13">
      <c r="A15" s="51" t="s">
        <v>72</v>
      </c>
      <c r="B15" s="47">
        <f>SUM(DSHMRP!D5:O5)*0.5</f>
        <v>15</v>
      </c>
      <c r="C15" s="47">
        <f>SUM(DSHMRP!D41:O41)*0.5</f>
        <v>7.5</v>
      </c>
      <c r="D15" s="47">
        <f>SUM(DSHMRP!D29:O29)*0.5</f>
        <v>215</v>
      </c>
      <c r="E15" s="47">
        <f>SUM(DSHMRP!D17:O17)*0.5</f>
        <v>135</v>
      </c>
      <c r="H15" s="47">
        <f>SUM(B15:E15)</f>
        <v>372.5</v>
      </c>
    </row>
    <row r="16" spans="1:13">
      <c r="A16" s="51"/>
      <c r="I16" s="55">
        <f>H12+H15</f>
        <v>2271.5</v>
      </c>
      <c r="J16" s="51" t="s">
        <v>94</v>
      </c>
    </row>
    <row r="17" spans="1:10">
      <c r="A17" s="51"/>
    </row>
    <row r="18" spans="1:10">
      <c r="A18" s="51" t="s">
        <v>89</v>
      </c>
      <c r="H18" s="51" t="s">
        <v>89</v>
      </c>
    </row>
    <row r="19" spans="1:10">
      <c r="A19" s="51"/>
      <c r="B19" s="52" t="s">
        <v>73</v>
      </c>
      <c r="C19" s="52" t="s">
        <v>72</v>
      </c>
      <c r="H19" s="52" t="s">
        <v>81</v>
      </c>
    </row>
    <row r="20" spans="1:10">
      <c r="A20" s="51" t="s">
        <v>85</v>
      </c>
      <c r="B20" s="47">
        <f>NWGMRP!$C77</f>
        <v>16</v>
      </c>
      <c r="C20" s="47">
        <f>DSHMRP!$C55</f>
        <v>0</v>
      </c>
      <c r="H20" s="47">
        <f>NWGMRP!$C77+DSHMRP!$C55</f>
        <v>16</v>
      </c>
    </row>
    <row r="21" spans="1:10">
      <c r="A21" s="51" t="s">
        <v>86</v>
      </c>
      <c r="B21" s="47">
        <f>NWGMRP!$C76</f>
        <v>1024</v>
      </c>
      <c r="C21" s="47">
        <f>DSHMRP!$C54</f>
        <v>0</v>
      </c>
      <c r="H21" s="47">
        <f>NWGMRP!$C76+DSHMRP!$C54</f>
        <v>1024</v>
      </c>
    </row>
    <row r="22" spans="1:10">
      <c r="A22" s="51" t="s">
        <v>88</v>
      </c>
      <c r="B22" s="47">
        <f>SUM(B20:B21)</f>
        <v>1040</v>
      </c>
      <c r="C22" s="47">
        <f>SUM(C20:C21)</f>
        <v>0</v>
      </c>
      <c r="I22" s="55">
        <f>SUM(H20:H21)</f>
        <v>1040</v>
      </c>
      <c r="J22" s="51" t="s">
        <v>95</v>
      </c>
    </row>
    <row r="25" spans="1:10" ht="28">
      <c r="A25" s="56" t="s">
        <v>96</v>
      </c>
    </row>
    <row r="26" spans="1:10" ht="28">
      <c r="A26" s="56" t="s">
        <v>97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APP-MPS</vt:lpstr>
      <vt:lpstr>NWGMRP</vt:lpstr>
      <vt:lpstr>DSHMRP</vt:lpstr>
      <vt:lpstr>Cap_InvCost</vt:lpstr>
    </vt:vector>
  </TitlesOfParts>
  <Company>ECU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Kros</dc:creator>
  <cp:lastModifiedBy>John Kros</cp:lastModifiedBy>
  <dcterms:created xsi:type="dcterms:W3CDTF">2015-03-24T19:25:31Z</dcterms:created>
  <dcterms:modified xsi:type="dcterms:W3CDTF">2015-04-14T23:01:18Z</dcterms:modified>
</cp:coreProperties>
</file>